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Т-подкл'!$278:$279</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Т-подкл'!$280:$281</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Т-подкл'!$T$277</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Т-подкл'!$48:$274</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Т-подкл'!$46:$276</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Т-подкл'!$47:$275</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ter_1">'Список территорий'!$G$13:$I$14</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<sst xmlns="http://schemas.openxmlformats.org/spreadsheetml/2006/main" count="16485" uniqueCount="4277">
  <si>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</si>
  <si>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</si>
  <si>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</si>
  <si>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</si>
  <si>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</si>
  <si>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</si>
  <si>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</si>
  <si>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</si>
  <si>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</si>
  <si>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</si>
  <si>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</si>
  <si>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</si>
  <si>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</si>
  <si>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</si>
  <si>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</si>
  <si>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</si>
  <si>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</si>
  <si>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</si>
  <si>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</si>
  <si>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</si>
  <si>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</si>
  <si>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</si>
  <si>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</si>
  <si>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</si>
  <si>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</si>
  <si>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</si>
  <si>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</si>
  <si>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</si>
  <si>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</si>
  <si>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</si>
  <si>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</si>
  <si>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</si>
  <si>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</si>
  <si>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</si>
  <si>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</si>
  <si>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</si>
  <si>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</si>
  <si>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</si>
  <si>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81/1</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</si>
  <si>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</si>
  <si>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</si>
  <si>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</si>
  <si>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</si>
  <si>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</si>
  <si>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</si>
  <si>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</si>
  <si>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</si>
  <si>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</si>
  <si>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</si>
  <si>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</si>
  <si>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</si>
  <si>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</si>
  <si>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</si>
  <si>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</si>
  <si>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</si>
  <si>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</si>
  <si>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</si>
  <si>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</si>
  <si>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</si>
  <si>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</si>
  <si>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</si>
  <si>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</si>
  <si>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</si>
  <si>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</si>
  <si>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</si>
  <si>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</si>
  <si>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</si>
  <si>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</si>
  <si>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</si>
  <si>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</si>
  <si>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</si>
  <si>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</si>
  <si>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</si>
  <si>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</si>
  <si>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</si>
  <si>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</si>
  <si>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</si>
  <si>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</si>
  <si>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</si>
  <si>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</si>
  <si>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</si>
  <si>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</si>
  <si>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</si>
  <si>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</si>
  <si>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</si>
  <si>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</si>
  <si>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</si>
  <si>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</si>
  <si>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</si>
  <si>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</si>
  <si>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</si>
  <si>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</si>
  <si>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</si>
  <si>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</si>
  <si>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</si>
  <si>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</si>
  <si>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</si>
  <si>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</si>
  <si>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</si>
  <si>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</si>
  <si>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</si>
  <si>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2</t>
  </si>
  <si>
    <t>×</t>
  </si>
  <si>
    <t>352</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</si>
  <si>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</si>
  <si>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</si>
  <si>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</si>
  <si>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</si>
  <si>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</si>
  <si>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</si>
  <si>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</si>
  <si>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</si>
  <si>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</si>
  <si>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</si>
  <si>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</si>
  <si>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</si>
  <si>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</si>
  <si>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</si>
  <si>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</si>
  <si>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</si>
  <si>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</si>
  <si>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</si>
  <si>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</si>
  <si>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</si>
  <si>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</si>
  <si>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</si>
  <si>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</si>
  <si>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</si>
  <si>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</si>
  <si>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</si>
  <si>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</si>
  <si>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</si>
  <si>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</si>
  <si>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</si>
  <si>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</si>
  <si>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</si>
  <si>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</si>
  <si>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</si>
  <si>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</si>
  <si>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</si>
  <si>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</si>
  <si>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</si>
  <si>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</si>
  <si>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</si>
  <si>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</si>
  <si>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</si>
  <si>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</si>
  <si>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</si>
  <si>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</si>
  <si>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</si>
  <si>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</si>
  <si>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</si>
  <si>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</si>
  <si>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</si>
  <si>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</si>
  <si>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</si>
  <si>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</si>
  <si>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</si>
  <si>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</si>
  <si>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</si>
  <si>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</si>
  <si>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</si>
  <si>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</si>
  <si>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</si>
  <si>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</si>
  <si>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</si>
  <si>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</si>
  <si>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</si>
  <si>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</si>
  <si>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</si>
  <si>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</si>
  <si>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</si>
  <si>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</si>
  <si>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</si>
  <si>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</si>
  <si>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</si>
  <si>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</si>
  <si>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</si>
  <si>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</si>
  <si>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</si>
  <si>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</si>
  <si>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</si>
  <si>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</si>
  <si>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</si>
  <si>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</si>
  <si>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</si>
  <si>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</si>
  <si>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</si>
  <si>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</si>
  <si>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</si>
  <si>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</si>
  <si>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</si>
  <si>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</si>
  <si>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</si>
  <si>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</si>
  <si>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</si>
  <si>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</si>
  <si>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</si>
  <si>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</si>
  <si>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</si>
  <si>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</si>
  <si>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</si>
  <si>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</si>
  <si>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</si>
  <si>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</si>
  <si>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</si>
  <si>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</si>
  <si>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</si>
  <si>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</si>
  <si>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</si>
  <si>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</si>
  <si>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</si>
  <si>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</si>
  <si>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</si>
  <si>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</si>
  <si>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</si>
  <si>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</si>
  <si>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</si>
  <si>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</si>
  <si>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</si>
  <si>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</si>
  <si>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</si>
  <si>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</si>
  <si>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</si>
  <si>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</si>
  <si>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</si>
  <si>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</si>
  <si>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</si>
  <si>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</si>
  <si>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</si>
  <si>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</si>
  <si>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</si>
  <si>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</si>
  <si>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</si>
  <si>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Ставки тарифов на подключение (технологическое присоединение) к централизованным системам водоснабжения</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</si>
  <si>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</si>
  <si>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</si>
  <si>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</si>
  <si>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</si>
  <si>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</si>
  <si>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</si>
  <si>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</si>
  <si>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</si>
  <si>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</si>
  <si>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</si>
  <si>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</si>
  <si>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</si>
  <si>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</si>
  <si>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</si>
  <si>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</si>
  <si>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</si>
  <si>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</si>
  <si>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</si>
  <si>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</si>
  <si>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</si>
  <si>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</si>
  <si>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</si>
  <si>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</si>
  <si>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</si>
  <si>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</si>
  <si>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</si>
  <si>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</si>
  <si>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</si>
  <si>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</si>
  <si>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</si>
  <si>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</si>
  <si>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</si>
  <si>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</si>
  <si>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</si>
  <si>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</si>
  <si>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</si>
  <si>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</si>
  <si>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</si>
  <si>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</si>
  <si>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</si>
  <si>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</si>
  <si>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</si>
  <si>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</si>
  <si>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</si>
  <si>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</si>
  <si>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</si>
  <si>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</si>
  <si>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</si>
  <si>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</si>
  <si>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</si>
  <si>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</si>
  <si>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</si>
  <si>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</si>
  <si>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</si>
  <si>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</si>
  <si>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</si>
  <si>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</si>
  <si>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</si>
  <si>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</si>
  <si>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</si>
  <si>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</si>
  <si>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</si>
  <si>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</si>
  <si>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</si>
  <si>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</si>
  <si>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</si>
  <si>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</si>
  <si>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</si>
  <si>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</si>
  <si>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</si>
  <si>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</si>
  <si>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</si>
  <si>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</si>
  <si>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</si>
  <si>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</si>
  <si>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</si>
  <si>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</si>
  <si>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</si>
  <si>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</si>
  <si>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</si>
  <si>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</si>
  <si>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</si>
  <si>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</si>
  <si>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</si>
  <si>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</si>
  <si>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</si>
  <si>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</si>
  <si>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</si>
  <si>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</si>
  <si>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</si>
  <si>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</si>
  <si>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</si>
  <si>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</si>
  <si>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</si>
  <si>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</si>
  <si>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</si>
  <si>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</si>
  <si>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</si>
  <si>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</si>
  <si>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</si>
  <si>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</si>
  <si>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</si>
  <si>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</si>
  <si>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</si>
  <si>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</si>
  <si>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</si>
  <si>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</si>
  <si>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</si>
  <si>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</si>
  <si>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</si>
  <si>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</si>
  <si>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</si>
  <si>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</si>
  <si>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</si>
  <si>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</si>
  <si>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</si>
  <si>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</si>
  <si>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</si>
  <si>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</si>
  <si>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</si>
  <si>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</si>
  <si>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</si>
  <si>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</si>
  <si>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</si>
  <si>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</si>
  <si>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</si>
  <si>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</si>
  <si>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</si>
  <si>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</si>
  <si>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</si>
  <si>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</si>
  <si>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</si>
  <si>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</si>
  <si>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</si>
  <si>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</si>
  <si>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</si>
  <si>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</si>
  <si>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</si>
  <si>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</si>
  <si>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</si>
  <si>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</si>
  <si>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</si>
  <si>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</si>
  <si>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</si>
  <si>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</si>
  <si>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</si>
  <si>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</si>
  <si>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</si>
  <si>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</si>
  <si>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</si>
  <si>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</si>
  <si>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</si>
  <si>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</si>
  <si>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</si>
  <si>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</si>
  <si>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</si>
  <si>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</si>
  <si>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</si>
  <si>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</si>
  <si>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</si>
  <si>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</si>
  <si>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</si>
  <si>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</si>
  <si>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</si>
  <si>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</si>
  <si>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</si>
  <si>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</si>
  <si>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</si>
  <si>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</si>
  <si>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</si>
  <si>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</si>
  <si>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</si>
  <si>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</si>
  <si>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</si>
  <si>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</si>
  <si>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</si>
  <si>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</si>
  <si>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</si>
  <si>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</si>
  <si>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</si>
  <si>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</si>
  <si>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</si>
  <si>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</si>
  <si>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</si>
  <si>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</si>
  <si>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</si>
  <si>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</si>
  <si>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</si>
  <si>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</si>
  <si>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</si>
  <si>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</si>
  <si>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</si>
  <si>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</si>
  <si>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</si>
  <si>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</si>
  <si>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</si>
  <si>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</si>
  <si>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</si>
  <si>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</si>
  <si>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</si>
  <si>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</si>
  <si>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</si>
  <si>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</si>
  <si>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</si>
  <si>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</si>
  <si>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</si>
  <si>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</si>
  <si>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</si>
  <si>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</si>
  <si>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</si>
  <si>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</si>
  <si>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</si>
  <si>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</si>
  <si>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</si>
  <si>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</si>
  <si>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</si>
  <si>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</si>
  <si>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</si>
  <si>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</si>
  <si>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</si>
  <si>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</si>
  <si>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</si>
  <si>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</si>
  <si>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</si>
  <si>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</si>
  <si>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</si>
  <si>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</si>
  <si>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</si>
  <si>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</si>
  <si>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</si>
  <si>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</si>
  <si>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</si>
  <si>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</si>
  <si>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</si>
  <si>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</si>
  <si>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</si>
  <si>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</si>
  <si>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</si>
  <si>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</si>
  <si>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</si>
  <si>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</si>
  <si>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</si>
  <si>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</si>
  <si>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</si>
  <si>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</si>
  <si>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</si>
  <si>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</si>
  <si>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</si>
  <si>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</si>
  <si>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</si>
  <si>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</si>
  <si>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</si>
  <si>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</si>
  <si>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</si>
  <si>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</si>
  <si>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</si>
  <si>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</si>
  <si>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</si>
  <si>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</si>
  <si>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</si>
  <si>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</si>
  <si>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</si>
  <si>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</si>
  <si>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</si>
  <si>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</si>
  <si>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</si>
  <si>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</si>
  <si>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</si>
  <si>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</si>
  <si>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</si>
  <si>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</si>
  <si>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</si>
  <si>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</si>
  <si>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</si>
  <si>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</si>
  <si>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</si>
  <si>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</si>
  <si>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</si>
  <si>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</si>
  <si>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</si>
  <si>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</si>
  <si>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</si>
  <si>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</si>
  <si>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</si>
  <si>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</si>
  <si>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</si>
  <si>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</si>
  <si>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</si>
  <si>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</si>
  <si>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</si>
  <si>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</si>
  <si>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</si>
  <si>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</si>
  <si>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</si>
  <si>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</si>
  <si>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</si>
  <si>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</si>
  <si>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</si>
  <si>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</si>
  <si>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</si>
  <si>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</si>
  <si>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</si>
  <si>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</si>
  <si>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</si>
  <si>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</si>
  <si>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</si>
  <si>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</si>
  <si>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</si>
  <si>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</si>
  <si>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</si>
  <si>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</si>
  <si>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</si>
  <si>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</si>
  <si>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</si>
  <si>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</si>
  <si>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</si>
  <si>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</si>
  <si>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</si>
  <si>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</si>
  <si>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</si>
  <si>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</si>
  <si>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</si>
  <si>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</si>
  <si>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</si>
  <si>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</si>
  <si>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</si>
  <si>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</si>
  <si>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</si>
  <si>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</si>
  <si>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</si>
  <si>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</si>
  <si>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</si>
  <si>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</si>
  <si>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</si>
  <si>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</si>
  <si>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</si>
  <si>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</si>
  <si>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</si>
  <si>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</si>
  <si>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</si>
  <si>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</si>
  <si>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</si>
  <si>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</si>
  <si>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</si>
  <si>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</si>
  <si>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</si>
  <si>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</si>
  <si>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</si>
  <si>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</si>
  <si>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</si>
  <si>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</si>
  <si>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</si>
  <si>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</si>
  <si>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</si>
  <si>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</si>
  <si>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</si>
  <si>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</si>
  <si>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</si>
  <si>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</si>
  <si>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</si>
  <si>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</si>
  <si>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</si>
  <si>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</si>
  <si>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</si>
  <si>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</si>
  <si>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</si>
  <si>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</si>
  <si>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</si>
  <si>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</si>
  <si>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</si>
  <si>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</si>
  <si>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</si>
  <si>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</si>
  <si>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</si>
  <si>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</si>
  <si>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</si>
  <si>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</si>
  <si>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</si>
  <si>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</si>
  <si>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</si>
  <si>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</si>
  <si>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</si>
  <si>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</si>
  <si>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</si>
  <si>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</si>
  <si>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</si>
  <si>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</si>
  <si>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</si>
  <si>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</si>
  <si>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</si>
  <si>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</si>
  <si>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</si>
  <si>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</si>
  <si>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</si>
  <si>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</si>
  <si>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</si>
  <si>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</si>
  <si>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</si>
  <si>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</si>
  <si>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</si>
  <si>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</si>
  <si>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</si>
  <si>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</si>
  <si>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</si>
  <si>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</si>
  <si>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</si>
  <si>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</si>
  <si>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</si>
  <si>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</si>
  <si>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</si>
  <si>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</si>
  <si>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</si>
  <si>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</si>
  <si>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</si>
  <si>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</si>
  <si>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</si>
  <si>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</si>
  <si>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</si>
  <si>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</si>
  <si>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</si>
  <si>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</si>
  <si>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</si>
  <si>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</si>
  <si>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</si>
  <si>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</si>
  <si>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</si>
  <si>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</si>
  <si>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</si>
  <si>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</si>
  <si>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</si>
  <si>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</si>
  <si>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</si>
  <si>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</si>
  <si>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</si>
  <si>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</si>
  <si>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</si>
  <si>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</si>
  <si>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</si>
  <si>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</si>
  <si>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</si>
  <si>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</si>
  <si>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</si>
  <si>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</si>
  <si>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</si>
  <si>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</si>
  <si>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</si>
  <si>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</si>
  <si>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</si>
  <si>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</si>
  <si>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</si>
  <si>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</si>
  <si>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</si>
  <si>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</si>
  <si>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</si>
  <si>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</si>
  <si>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</si>
  <si>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</si>
  <si>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</si>
  <si>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</si>
  <si>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</si>
  <si>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</si>
  <si>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</si>
  <si>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</si>
  <si>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</si>
  <si>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</si>
  <si>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</si>
  <si>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</si>
  <si>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</si>
  <si>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</si>
  <si>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</si>
  <si>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</si>
  <si>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</si>
  <si>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</si>
  <si>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</si>
  <si>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</si>
  <si>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</si>
  <si>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</si>
  <si>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</si>
  <si>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</si>
  <si>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</si>
  <si>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</si>
  <si>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</si>
  <si>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</si>
  <si>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</si>
  <si>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</si>
  <si>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</si>
  <si>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</si>
  <si>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</si>
  <si>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</si>
  <si>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</si>
  <si>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</si>
  <si>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</si>
  <si>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</si>
  <si>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</si>
  <si>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</si>
  <si>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</si>
  <si>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</si>
  <si>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</si>
  <si>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</si>
  <si>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</si>
  <si>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</si>
  <si>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</si>
  <si>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</si>
  <si>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</si>
  <si>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</si>
  <si>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</si>
  <si>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</si>
  <si>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</si>
  <si>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</si>
  <si>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</si>
  <si>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</si>
  <si>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</si>
  <si>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</si>
  <si>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</si>
  <si>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</si>
  <si>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</si>
  <si>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</si>
  <si>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</si>
  <si>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</si>
  <si>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</si>
  <si>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</si>
  <si>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</si>
  <si>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</si>
  <si>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</si>
  <si>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</si>
  <si>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</si>
  <si>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</si>
  <si>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</si>
  <si>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</si>
  <si>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</si>
  <si>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</si>
  <si>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</si>
  <si>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</si>
  <si>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</si>
  <si>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</si>
  <si>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</si>
  <si>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</si>
  <si>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</si>
  <si>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</si>
  <si>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</si>
  <si>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</si>
  <si>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</si>
  <si>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</si>
  <si>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</si>
  <si>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</si>
  <si>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</si>
  <si>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</si>
  <si>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</si>
  <si>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</si>
  <si>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</si>
  <si>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</si>
  <si>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</si>
  <si>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</si>
  <si>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</si>
  <si>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</si>
  <si>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</si>
  <si>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</si>
  <si>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</si>
  <si>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</si>
  <si>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</si>
  <si>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</si>
  <si>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</si>
  <si>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</si>
  <si>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</si>
  <si>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</si>
  <si>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</si>
  <si>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</si>
  <si>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</si>
  <si>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</si>
  <si>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</si>
  <si>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</si>
  <si>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</si>
  <si>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</si>
  <si>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</si>
  <si>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</si>
  <si>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</si>
  <si>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</si>
  <si>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</si>
  <si>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</si>
  <si>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</si>
  <si>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</si>
  <si>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</si>
  <si>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</si>
  <si>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</si>
  <si>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</si>
  <si>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</si>
  <si>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</si>
  <si>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</si>
  <si>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</si>
  <si>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</si>
  <si>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</si>
  <si>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</si>
  <si>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</si>
  <si>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</si>
  <si>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</si>
  <si>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</si>
  <si>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</si>
  <si>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</si>
  <si>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</si>
  <si>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</si>
  <si>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</si>
  <si>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</si>
  <si>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</si>
  <si>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</si>
  <si>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</si>
  <si>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</si>
  <si>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</si>
  <si>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</si>
  <si>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</si>
  <si>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</si>
  <si>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</si>
  <si>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</si>
  <si>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</si>
  <si>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</si>
  <si>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</si>
  <si>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</si>
  <si>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</si>
  <si>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</si>
  <si>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</si>
  <si>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</si>
  <si>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</si>
  <si>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</si>
  <si>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</si>
  <si>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</si>
  <si>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</si>
  <si>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</si>
  <si>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</si>
  <si>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</si>
  <si>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</si>
  <si>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</si>
  <si>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</si>
  <si>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</si>
  <si>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</si>
  <si>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</si>
  <si>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</si>
  <si>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</si>
  <si>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</si>
  <si>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</si>
  <si>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</si>
  <si>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</si>
  <si>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</si>
  <si>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</si>
  <si>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</si>
  <si>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</si>
  <si>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</si>
  <si>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</si>
  <si>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</si>
  <si>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</si>
  <si>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</si>
  <si>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</si>
  <si>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</si>
  <si>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</si>
  <si>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</si>
  <si>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</si>
  <si>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</si>
  <si>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</si>
  <si>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</si>
  <si>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</si>
  <si>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</si>
  <si>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</si>
  <si>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</si>
  <si>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</si>
  <si>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</si>
  <si>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</si>
  <si>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</si>
  <si>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</si>
  <si>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</si>
  <si>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</si>
  <si>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</si>
  <si>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</si>
  <si>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</si>
  <si>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</si>
  <si>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</si>
  <si>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</si>
  <si>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</si>
  <si>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</si>
  <si>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</si>
  <si>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</si>
  <si>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</si>
  <si>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</si>
  <si>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</si>
  <si>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</si>
  <si>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</si>
  <si>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</si>
  <si>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</si>
  <si>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</si>
  <si>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</si>
  <si>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</si>
  <si>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</si>
  <si>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</si>
  <si>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</si>
  <si>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</si>
  <si>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</si>
  <si>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</si>
  <si>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</si>
  <si>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</si>
  <si>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</si>
  <si>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</si>
  <si>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</si>
  <si>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</si>
  <si>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</si>
  <si>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</si>
  <si>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</si>
  <si>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</si>
  <si>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</si>
  <si>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</si>
  <si>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</si>
  <si>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</si>
  <si>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</si>
  <si>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</si>
  <si>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</si>
  <si>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</si>
  <si>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</si>
  <si>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</si>
  <si>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</si>
  <si>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</si>
  <si>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</si>
  <si>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</si>
  <si>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</si>
  <si>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</si>
  <si>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</si>
  <si>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</si>
  <si>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</si>
  <si>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</si>
  <si>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</si>
  <si>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</si>
  <si>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</si>
  <si>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</si>
  <si>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</si>
  <si>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</si>
  <si>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</si>
  <si>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</si>
  <si>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</si>
  <si>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</si>
  <si>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</si>
  <si>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</si>
  <si>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</si>
  <si>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</si>
  <si>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</si>
  <si>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</si>
  <si>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</si>
  <si>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</si>
  <si>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</si>
  <si>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</si>
  <si>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</si>
  <si>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</si>
  <si>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</si>
  <si>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</si>
  <si>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</si>
  <si>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</si>
  <si>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</si>
  <si>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</si>
  <si>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</si>
  <si>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</si>
  <si>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</si>
  <si>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</si>
  <si>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</si>
  <si>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</si>
  <si>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</si>
  <si>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</si>
  <si>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</si>
  <si>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</si>
  <si>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</si>
  <si>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</si>
  <si>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</si>
  <si>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</si>
  <si>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</si>
  <si>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</si>
  <si>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</si>
  <si>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</si>
  <si>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</si>
  <si>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</si>
  <si>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</si>
  <si>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</si>
  <si>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</si>
  <si>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</si>
  <si>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</si>
  <si>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</si>
  <si>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</si>
  <si>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</si>
  <si>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</si>
  <si>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</si>
  <si>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</si>
  <si>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</si>
  <si>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</si>
  <si>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</si>
  <si>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</si>
  <si>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</si>
  <si>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</si>
  <si>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</si>
  <si>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</si>
  <si>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</si>
  <si>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</si>
  <si>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</si>
  <si>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</si>
  <si>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</si>
  <si>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</si>
  <si>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</si>
  <si>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</si>
  <si>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</si>
  <si>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</si>
  <si>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</si>
  <si>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</si>
  <si>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</si>
  <si>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</si>
  <si>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</si>
  <si>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</si>
  <si>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</si>
  <si>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</si>
  <si>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</si>
  <si>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</si>
  <si>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</si>
  <si>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</si>
  <si>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</si>
  <si>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</si>
  <si>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</si>
  <si>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</si>
  <si>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</si>
  <si>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</si>
  <si>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</si>
  <si>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</si>
  <si>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</si>
  <si>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</si>
  <si>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</si>
  <si>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</si>
  <si>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</si>
  <si>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</si>
  <si>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</si>
  <si>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</si>
  <si>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</si>
  <si>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</si>
  <si>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</si>
  <si>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</si>
  <si>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</si>
  <si>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</si>
  <si>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</si>
  <si>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</si>
  <si>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</si>
  <si>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</si>
  <si>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</si>
  <si>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</si>
  <si>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</si>
  <si>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</si>
  <si>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</si>
  <si>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</si>
  <si>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</si>
  <si>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</si>
  <si>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</si>
  <si>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</si>
  <si>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</si>
  <si>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</si>
  <si>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</si>
  <si>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</si>
  <si>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</si>
  <si>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</si>
  <si>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</si>
  <si>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</si>
  <si>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</si>
  <si>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</si>
  <si>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</si>
  <si>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</si>
  <si>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</si>
  <si>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</si>
  <si>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</si>
  <si>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</si>
  <si>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</si>
  <si>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</si>
  <si>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</si>
  <si>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</si>
  <si>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</si>
  <si>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</si>
  <si>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</si>
  <si>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</si>
  <si>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</si>
  <si>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</si>
  <si>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</si>
  <si>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</si>
  <si>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</si>
  <si>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</si>
  <si>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</si>
  <si>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</si>
  <si>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</si>
  <si>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</si>
  <si>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</si>
  <si>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</si>
  <si>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</si>
  <si>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</si>
  <si>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</si>
  <si>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</si>
  <si>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</si>
  <si>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</si>
  <si>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</si>
  <si>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</si>
  <si>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</si>
  <si>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</si>
  <si>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</si>
  <si>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</si>
  <si>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</si>
  <si>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</si>
  <si>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</si>
  <si>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</si>
  <si>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</si>
  <si>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</si>
  <si>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</si>
  <si>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</si>
  <si>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</si>
  <si>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</si>
  <si>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</si>
  <si>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</si>
  <si>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</si>
  <si>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</si>
  <si>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</si>
  <si>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</si>
  <si>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</si>
  <si>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</si>
  <si>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</si>
  <si>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</si>
  <si>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</si>
  <si>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</si>
  <si>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</si>
  <si>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</si>
  <si>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</si>
  <si>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</si>
  <si>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</si>
  <si>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</si>
  <si>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</si>
  <si>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</si>
  <si>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</si>
  <si>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</si>
  <si>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</si>
  <si>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</si>
  <si>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</si>
  <si>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</si>
  <si>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</si>
  <si>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</si>
  <si>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</si>
  <si>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</si>
  <si>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</si>
  <si>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</si>
  <si>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</si>
  <si>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</si>
  <si>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</si>
  <si>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</si>
  <si>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</si>
  <si>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</si>
  <si>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</si>
  <si>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</si>
  <si>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</si>
  <si>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</si>
  <si>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</si>
  <si>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</si>
  <si>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</si>
  <si>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</si>
  <si>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</si>
  <si>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</si>
  <si>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</si>
  <si>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</si>
  <si>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</si>
  <si>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</si>
  <si>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</si>
  <si>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</si>
  <si>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</si>
  <si>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</si>
  <si>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</si>
  <si>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</si>
  <si>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</si>
  <si>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</si>
  <si>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</si>
  <si>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</si>
  <si>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</si>
  <si>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</si>
  <si>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</si>
  <si>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</si>
  <si>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</si>
  <si>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</si>
  <si>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</si>
  <si>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</si>
  <si>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</si>
  <si>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</si>
  <si>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</si>
  <si>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</si>
  <si>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</si>
  <si>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</si>
  <si>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</si>
  <si>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</si>
  <si>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</si>
  <si>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</si>
  <si>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</si>
  <si>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</si>
  <si>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</si>
  <si>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</si>
  <si>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</si>
  <si>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</si>
  <si>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</si>
  <si>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</si>
  <si>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</si>
  <si>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</si>
  <si>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</si>
  <si>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</si>
  <si>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</si>
  <si>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</si>
  <si>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</si>
  <si>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</si>
  <si>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</si>
  <si>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</si>
  <si>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</si>
  <si>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</si>
  <si>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</si>
  <si>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</si>
  <si>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</si>
  <si>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</si>
  <si>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</si>
  <si>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</si>
  <si>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</si>
  <si>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</si>
  <si>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</si>
  <si>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</si>
  <si>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</si>
  <si>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</si>
  <si>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</si>
  <si>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</si>
  <si>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</si>
  <si>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</si>
  <si>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</si>
  <si>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</si>
  <si>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</si>
  <si>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</si>
  <si>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</si>
  <si>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</si>
  <si>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</si>
  <si>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</si>
  <si>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</si>
  <si>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</si>
  <si>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</si>
  <si>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</si>
  <si>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</si>
  <si>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</si>
  <si>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</si>
  <si>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</si>
  <si>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</si>
  <si>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</si>
  <si>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</si>
  <si>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</si>
  <si>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</si>
  <si>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</si>
  <si>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</si>
  <si>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</si>
  <si>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</si>
  <si>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</si>
  <si>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</si>
  <si>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</si>
  <si>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</si>
  <si>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</si>
  <si>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</si>
  <si>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</si>
  <si>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</si>
  <si>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</si>
  <si>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</si>
  <si>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</si>
  <si>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</si>
  <si>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</si>
  <si>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</si>
  <si>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</si>
  <si>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</si>
  <si>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</si>
  <si>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</si>
  <si>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</si>
  <si>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</si>
  <si>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</si>
  <si>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</si>
  <si>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</si>
  <si>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</si>
  <si>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</si>
  <si>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</si>
  <si>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</si>
  <si>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</si>
  <si>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</si>
  <si>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</si>
  <si>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</si>
  <si>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</si>
  <si>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</si>
  <si>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</si>
  <si>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</si>
  <si>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</si>
  <si>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</si>
  <si>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</si>
  <si>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</si>
  <si>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</si>
  <si>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</si>
  <si>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</si>
  <si>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</si>
  <si>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</si>
  <si>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</si>
  <si>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</si>
  <si>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</si>
  <si>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</si>
  <si>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</si>
  <si>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</si>
  <si>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</si>
  <si>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</si>
  <si>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</si>
  <si>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</si>
  <si>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</si>
  <si>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</si>
  <si>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</si>
  <si>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</si>
  <si>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</si>
  <si>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</si>
  <si>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</si>
  <si>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</si>
  <si>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</si>
  <si>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</si>
  <si>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</si>
  <si>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</si>
  <si>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</si>
  <si>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</si>
  <si>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</si>
  <si>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</si>
  <si>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</si>
  <si>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</si>
  <si>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</si>
  <si>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</si>
  <si>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</si>
  <si>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</si>
  <si>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</si>
  <si>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</si>
  <si>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</si>
  <si>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</si>
  <si>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</si>
  <si>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</si>
  <si>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</si>
  <si>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</si>
  <si>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</si>
  <si>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</si>
  <si>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</si>
  <si>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</si>
  <si>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</si>
  <si>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</si>
  <si>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</si>
  <si>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</si>
  <si>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</si>
  <si>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</si>
  <si>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</si>
  <si>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</si>
  <si>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</si>
  <si>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</si>
  <si>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</si>
  <si>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</si>
  <si>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</si>
  <si>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</si>
  <si>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</si>
  <si>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</si>
  <si>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</si>
  <si>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</si>
  <si>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</si>
  <si>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</si>
  <si>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</si>
  <si>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</si>
  <si>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</si>
  <si>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</si>
  <si>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</si>
  <si>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</si>
  <si>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</si>
  <si>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</si>
  <si>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</si>
  <si>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</si>
  <si>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</si>
  <si>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</si>
  <si>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</si>
  <si>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</si>
  <si>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</si>
  <si>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</si>
  <si>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</si>
  <si>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</si>
  <si>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</si>
  <si>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</si>
  <si>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</si>
  <si>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</si>
  <si>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</si>
  <si>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</si>
  <si>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</si>
  <si>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</si>
  <si>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</si>
  <si>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</si>
  <si>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</si>
  <si>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</si>
  <si>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</si>
  <si>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</si>
  <si>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</si>
  <si>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</si>
  <si>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</si>
  <si>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</si>
  <si>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</si>
  <si>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</si>
  <si>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</si>
  <si>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</si>
  <si>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</si>
  <si>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</si>
  <si>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</si>
  <si>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</si>
  <si>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</si>
  <si>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</si>
  <si>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</si>
  <si>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</si>
  <si>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</si>
  <si>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</si>
  <si>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</si>
  <si>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</si>
  <si>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</si>
  <si>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</si>
  <si>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</si>
  <si>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</si>
  <si>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</si>
  <si>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</si>
  <si>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</si>
  <si>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</si>
  <si>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</si>
  <si>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</si>
  <si>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</si>
  <si>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</si>
  <si>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</si>
  <si>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</si>
  <si>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</si>
  <si>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</si>
  <si>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</si>
  <si>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</si>
  <si>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</si>
  <si>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</si>
  <si>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</si>
  <si>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</si>
  <si>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</si>
  <si>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</si>
  <si>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</si>
  <si>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</si>
  <si>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</si>
  <si>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</si>
  <si>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</si>
  <si>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</si>
  <si>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</si>
  <si>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</si>
  <si>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</si>
  <si>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</si>
  <si>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</si>
  <si>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</si>
  <si>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</si>
  <si>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</si>
  <si>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</si>
  <si>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</si>
  <si>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</si>
  <si>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</si>
  <si>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</si>
  <si>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</si>
  <si>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</si>
  <si>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</si>
  <si>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</si>
  <si>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</si>
  <si>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</si>
  <si>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</si>
  <si>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</si>
  <si>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</si>
  <si>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</si>
  <si>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</si>
  <si>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</si>
  <si>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</si>
  <si>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</si>
  <si>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</si>
  <si>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</si>
  <si>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</si>
  <si>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</si>
  <si>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</si>
  <si>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</si>
  <si>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</si>
  <si>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</si>
  <si>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</si>
  <si>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</si>
  <si>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</si>
  <si>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</si>
  <si>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</si>
  <si>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</si>
  <si>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</si>
  <si>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</si>
  <si>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</si>
  <si>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</si>
  <si>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</si>
  <si>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</si>
  <si>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</si>
  <si>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</si>
  <si>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</si>
  <si>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</si>
  <si>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</si>
  <si>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</si>
  <si>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</si>
  <si>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</si>
  <si>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</si>
  <si>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</si>
  <si>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</si>
  <si>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</si>
  <si>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</si>
  <si>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</si>
  <si>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</si>
  <si>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</si>
  <si>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</si>
  <si>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</si>
  <si>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</si>
  <si>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</si>
  <si>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</si>
  <si>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</si>
  <si>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</si>
  <si>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</si>
  <si>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</si>
  <si>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</si>
  <si>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</si>
  <si>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</si>
  <si>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</si>
  <si>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</si>
  <si>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</si>
  <si>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</si>
  <si>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</si>
  <si>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</si>
  <si>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</si>
  <si>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</si>
  <si>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</si>
  <si>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</si>
  <si>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</si>
  <si>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</si>
  <si>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</si>
  <si>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</si>
  <si>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</si>
  <si>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</si>
  <si>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</si>
  <si>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</si>
  <si>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</si>
  <si>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</si>
  <si>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</si>
  <si>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</si>
  <si>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</si>
  <si>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</si>
  <si>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</si>
  <si>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</si>
  <si>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</si>
  <si>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</si>
  <si>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</si>
  <si>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</si>
  <si>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</si>
  <si>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</si>
  <si>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</si>
  <si>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</si>
  <si>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</si>
  <si>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</si>
  <si>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</si>
  <si>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</si>
  <si>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</si>
  <si>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</si>
  <si>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</si>
  <si>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</si>
  <si>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</si>
  <si>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</si>
  <si>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</si>
  <si>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</si>
  <si>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</si>
  <si>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</si>
  <si>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</si>
  <si>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</si>
  <si>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</si>
  <si>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</si>
  <si>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</si>
  <si>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</si>
  <si>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</si>
  <si>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</si>
  <si>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</si>
  <si>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http://water26.ru/index.php/information/tarifs</t>
  </si>
  <si>
    <t>https://portal.eias.ru/Portal/DownloadPage.aspx?type=12&amp;guid=b66ea816-f7d8-4837-8c63-6cdc7d6361c2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</si>
  <si>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</si>
  <si>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</si>
  <si>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</si>
  <si>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</si>
  <si>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</si>
  <si>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</si>
  <si>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</si>
  <si>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</si>
  <si>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</si>
  <si>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</si>
  <si>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</si>
  <si>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</si>
  <si>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</si>
  <si>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</si>
  <si>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</si>
  <si>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</si>
  <si>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</si>
  <si>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</si>
  <si>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</si>
  <si>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</si>
  <si>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 (8652) 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</si>
  <si>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</si>
  <si>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</si>
  <si>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355029, г. 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</si>
  <si>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</si>
  <si>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</si>
  <si>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</si>
  <si>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</si>
  <si>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</si>
  <si>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</si>
  <si>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</si>
  <si>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</si>
  <si>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</si>
  <si>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</si>
  <si>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</si>
  <si>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</si>
  <si>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</si>
  <si>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</si>
  <si>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</si>
  <si>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</si>
  <si>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</si>
  <si>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</si>
  <si>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</si>
  <si>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</si>
  <si>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</si>
  <si>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</si>
  <si>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</si>
  <si>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</si>
  <si>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</si>
  <si>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</si>
  <si>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</si>
  <si>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</si>
  <si>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</si>
  <si>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</si>
  <si>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</si>
  <si>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</si>
  <si>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</si>
  <si>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</si>
  <si>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</si>
  <si>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</si>
  <si>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</si>
  <si>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</si>
  <si>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</si>
  <si>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</si>
  <si>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</si>
  <si>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</si>
  <si>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</si>
  <si>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</si>
  <si>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</si>
  <si>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</si>
  <si>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</si>
  <si>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</si>
  <si>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</si>
  <si>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</si>
  <si>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</si>
  <si>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</si>
  <si>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</si>
  <si>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</si>
  <si>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</si>
  <si>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</si>
  <si>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</si>
  <si>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</si>
  <si>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</si>
  <si>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</si>
  <si>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</si>
  <si>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</si>
  <si>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</si>
  <si>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</si>
  <si>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</si>
  <si>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</si>
  <si>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</si>
  <si>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</si>
  <si>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</si>
  <si>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</si>
  <si>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</si>
  <si>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</si>
  <si>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</si>
  <si>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</si>
  <si>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</si>
  <si>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</si>
  <si>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</si>
  <si>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</si>
  <si>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</si>
  <si>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</si>
  <si>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</si>
  <si>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</si>
  <si>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</si>
  <si>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</si>
  <si>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</si>
  <si>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</si>
  <si>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</si>
  <si>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</si>
  <si>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</si>
  <si>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</si>
  <si>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</si>
  <si>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</si>
  <si>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</si>
  <si>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</si>
  <si>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</si>
  <si>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</si>
  <si>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</si>
  <si>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</si>
  <si>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</si>
  <si>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</si>
  <si>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</si>
  <si>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</si>
  <si>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Ставка тарифа за подключаемую нагрузку (мощность) при подключении к централизованной системе водоснабжения из стальных труб водопроводной сети абонентов диаметром до 20 мм включительно</t>
  </si>
  <si>
    <t>Ставка тарифа за подключаемую нагрузку (мощность) при подключении к централизованной системе водоснабжения из стальных труб водопроводной сети абонентов диаметром свыше 20 до 25 мм включительно</t>
  </si>
  <si>
    <t>Ставка тарифа за подключаемую нагрузку (мощность) при подключении к централизованной системе водоснабжения из стальных труб водопроводной сети абонентов диаметром свыше 25 до 32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</si>
  <si>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32 мм и менее водопроводной сети абонентов диаметром до 20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</si>
  <si>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32 до 40 мм включительно водопроводной сети абонентов диаметром до 20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</si>
  <si>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40 до 50 мм включительно водопроводной сети абонентов диаметром до 20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</si>
  <si>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50 до 63 мм включительно водопроводной сети абонентов диаметром до 20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</si>
  <si>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63 до 110 мм включительно водопроводной сети абонентов диаметром до 20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</si>
  <si>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110 до 160 мм включительно водопроводной сети абонентов диаметром до 20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</si>
  <si>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160 до 225 мм включительно водопроводной сети абонентов диаметром до 20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</si>
  <si>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225 мм водопроводной сети абонентов диаметром до 20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</si>
  <si>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32 мм и менее водопроводной сети абонентов диаметром свыше 20 до 25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</si>
  <si>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32 до 40 мм включительно водопроводной сети абонентов диаметром свыше 20 до 25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</si>
  <si>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40 до 50 мм включительно водопроводной сети абонентов диаметром свыше 20 до 25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</si>
  <si>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50 до 63 мм включительно водопроводной сети абонентов диаметром свыше 20 до 25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</si>
  <si>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63 до 110 мм включительно водопроводной сети абонентов диаметром свыше 20 до 25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</si>
  <si>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110 до 160 мм включительно водопроводной сети абонентов диаметром свыше 20 до 25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</si>
  <si>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160 до 225 мм включительно водопроводной сети абонентов диаметром свыше 20 до 25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</si>
  <si>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225 мм водопроводной сети абонентов диаметром свыше 20 до 25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</si>
  <si>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32 мм и менее водопроводной сети абонентов диаметром свыше 25 до 32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</si>
  <si>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32 до 40 мм включительно водопроводной сети абонентов диаметром свыше 25 до 32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</si>
  <si>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40 до 50 мм включительно водопроводной сети абонентов диаметром свыше 25 до 32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</si>
  <si>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50 до 63 мм включительно водопроводной сети абонентов диаметром свыше 25 до 32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</si>
  <si>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63 до 110 мм включительно водопроводной сети абонентов диаметром свыше 25 до 32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</si>
  <si>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110 до 160 мм включительно водопроводной сети абонентов диаметром свыше 25 до 32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</si>
  <si>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160 до 225 мм включительно водопроводной сети абонентов диаметром свыше 25 до 32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</si>
  <si>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225 мм водопроводной сети абонентов диаметром свыше 25 до 32 мм включительно</t>
  </si>
  <si>
    <t>Ставка тарифа за протяженность: на прокладку (устройство) сети холодного водоснабжения из полиэтиленовых труб открытым способом без восстановления асфальтобетонного покрытия при засыпке траншеи грунтом  (без строительства водопроводных колодцев)</t>
  </si>
  <si>
    <t>из полиэтиленовых труб диаметром до 32 мм включительно открытым способом без восстановления асфальтобетонного покрытия при засыпке траншеи грунтом  (без строительства водопроводных колодцев)</t>
  </si>
  <si>
    <t>из полиэтиленовых труб диаметром свыше 32 до 65 мм включительно открытым способом без восстановления асфальтобетонного покрытия при засыпке траншеи грунтом  (без строительства водопроводных колодцев)</t>
  </si>
  <si>
    <t>из полиэтиленовых труб диаметром свыше 65 до 110 мм включительно открытым способом без восстановления асфальтобетонного покрытия при засыпке траншеи грунтом  (без строительства водопроводных колодцев)</t>
  </si>
  <si>
    <t>из полиэтиленовых труб диаметром до 110 мм включительно в стальных футлярах открытым способом без восстановления асфальтобетонного покрытия при засыпке траншеи грунтом  (без строительства водопроводных колодцев)</t>
  </si>
  <si>
    <t>Ставка тарифа за протяженность: на прокладку (устройство) сети холодного водоснабжения из стальных труб открытым способом без восстановления асфальтобетонного покрытия при засыпке траншеи грунтом  (без строительства водопроводных колодцев)</t>
  </si>
  <si>
    <t>из стальных труб диаметром до 32 мм включительно открытым способом без восстановления асфальтобетонного покрытия при засыпке траншеи грунтом  (без строительства водопроводных колодцев)</t>
  </si>
  <si>
    <t>из стальных труб диаметром свыше 32 до 65 мм включительно открытым способом без восстановления асфальтобетонного покрытия при засыпке траншеи грунтом  (без строительства водопроводных колодцев)</t>
  </si>
  <si>
    <t>из стальных труб диаметром свыше 65 до 110 мм включительно открытым способом без восстановления асфальтобетонного покрытия при засыпке траншеи грунтом  (без строительства водопроводных колодцев)</t>
  </si>
  <si>
    <t>из стальных труб диаметром до 110 мм включительно открытым способом в стальных футлярах без восстановления асфальтобетонного покрытия при засыпке траншеи грунтом  (без строительства водопроводных колодцев)</t>
  </si>
  <si>
    <t>Ставка тарифа за протяженность: на прокладку (устройство) сети холодного водоснабжения из полиэтиленовых труб открытым способом при засыпке траншеи грунтом и восстановлением асфальтобетонного покрытия толщиной 5 см (без строительства водопроводных колодцев)</t>
  </si>
  <si>
    <t>из полиэтиленовых труб диаметром до 32 мм включительно открытым способом при засыпке траншеи грунтом и восстановлением асфальтобетонного покрытия толщиной 5 см (без строительства водопроводных колодцев)</t>
  </si>
  <si>
    <t xml:space="preserve"> из полиэтиленовых труб диаметром  свыше 32 до 65 мм включительно открытым способом при засыпке траншеи грунтом и восстановлением асфальтобетонного покрытия толщиной 5 см (без строительства водопроводных колодцев)</t>
  </si>
  <si>
    <t xml:space="preserve"> из полиэтиленовых труб диаметром  свыше 65 до 110 мм включительно открытым способом при засыпке траншеи грунтом и восстановлением асфальтобетонного покрытия толщиной 5 см (без строительства водопроводных колодцев)</t>
  </si>
  <si>
    <t>Ставка тарифа за протяженность: на прокладку (устройство) сети холодного водоснабжения из полиэтиленовых труб открытым способом при засыпке траншеи песком и восстановлением асфальтобетонного покрытия толщиной 5 см (без строительства водопроводных колодцев)</t>
  </si>
  <si>
    <t>из полиэтиленовых труб диаметром до 32 мм включительно открытым способом при засыпке траншеи песком и восстановлением асфальтобетонного покрытия толщиной 5 см (без строительства водопроводных колодцев)</t>
  </si>
  <si>
    <t>из полиэтиленовых труб диаметром свыше 32 до 65 мм включительно открытым способом при засыпке траншеи песком и восстановлением асфальтобетонного покрытия толщиной 5 см (без строительства водопроводных колодцев)</t>
  </si>
  <si>
    <t>из полиэтиленовых труб диаметром свыше 65 до 110 мм включительно открытым способом при засыпке траншеи песком и восстановлением асфальтобетонного покрытия толщиной 5 см (без строительства водопроводных колодцев)</t>
  </si>
  <si>
    <t>Ставка тарифа за протяженность: на прокладку (устройство) сети холодного водоснабжения из полиэтиленовых труб открытым способом при засыпке траншеи песком и восстановлением асфальтобетонного покрытия толщиной 12 см (без строительства водопроводных колодцев)</t>
  </si>
  <si>
    <t>из полиэтиленовых труб диаметром до 32 мм включительно открытым способом при засыпке траншеи песком и восстановлением асфальтобетонного покрытия толщиной 12 см (без строительства водопроводных колодцев)</t>
  </si>
  <si>
    <t>из полиэтиленовых труб диаметром свыше 32 до 65 мм включительно открытым способом при засыпке траншеи песком и восстановлением асфальтобетонного покрытия толщиной 12 см (без строительства водопроводных колодцев)</t>
  </si>
  <si>
    <t>из полиэтиленовых труб диаметром свыше 65 до 110 мм включительно открытым способом при засыпке траншеи песком и восстановлением асфальтобетонного покрытия толщиной 12 см (без строительства водопроводных колодцев)</t>
  </si>
  <si>
    <t>Ставка тарифа за протяженность: на прокладку (устройство) сети холодного водоснабжения из полиэтиленовых труб открытым способом при засыпке траншеи песком и восстановлением асфальтобетонного покрытия толщиной 18 см (без строительства водопроводных колодцев)</t>
  </si>
  <si>
    <t>из полиэтиленовых труб диаметром до 32 мм включительно открытым способом при засыпке траншеи песком и восстановлением асфальтобетонного покрытия толщиной 18 см (без строительства водопроводных колодцев)</t>
  </si>
  <si>
    <t>из полиэтиленовых труб диаметром свыше 32 до 65 мм включительно открытым способом при засыпке траншеи песком и восстановлением асфальтобетонного покрытия толщиной 18 см (без строительства водопроводных колодцев)</t>
  </si>
  <si>
    <t>из полиэтиленовых труб диаметром свыше 65 до 110 мм включительно открытым способом при засыпке траншеи песком и восстановлением асфальтобетонного покрытия толщиной 18 см (без строительства водопроводных колодцев)</t>
  </si>
  <si>
    <t>Ставка тарифа за протяженность: на прокладку (устройство) сети холодного водоснабжения из стальных труб открытым способом при засыпке траншеи грунтом и восстановлением асфальтобетонного покрытия толщиной 5 см (без строительства водопроводных колодцев)</t>
  </si>
  <si>
    <t>из стальных труб диаметром до 32 мм включительно открытым способом при засыпке траншеи грунтом и восстановлением асфальтобетонного покрытия толщиной 5 см (без строительства водопроводных колодцев)</t>
  </si>
  <si>
    <t>из стальных труб диаметром  свыше 32 до 65 мм включительно открытым способом при засыпке траншеи грунтом и восстановлением асфальтобетонного покрытия толщиной 5 см (без строительства водопроводных колодцев)</t>
  </si>
  <si>
    <t xml:space="preserve"> из стальных труб диаметром  свыше 65 до 110 мм включительно открытым способом при засыпке траншеи грунтом и восстановлением асфальтобетонного покрытия толщиной 5 см (без строительства водопроводных колодцев)</t>
  </si>
  <si>
    <t>Ставка тарифа за протяженность: на прокладку (устройство) сети холодного водоснабжения из стальных труб открытым способом при засыпке траншеи песком и восстановлением асфальтобетонного покрытия толщиной 5 см (без строительства водопроводных колодцев)</t>
  </si>
  <si>
    <t>из стальных труб диаметром до 32 мм включительно открытым способом при засыпке траншеи песком и восстановлением асфальтобетонного покрытия толщиной 5 см (без строительства водопроводных колодцев)</t>
  </si>
  <si>
    <t>из стальных труб диаметром свыше 32 до 65 мм включительно открытым способом при засыпке траншеи песком и восстановлением асфальтобетонного покрытия толщиной 5 см (без строительства водопроводных колодцев)</t>
  </si>
  <si>
    <t>из стальных труб диаметром свыше 65 до 110 мм включительно открытым способом при засыпке траншеи песком и восстановлением асфальтобетонного покрытия толщиной 5 см (без строительства водопроводных колодцев)</t>
  </si>
  <si>
    <t>Ставка тарифа за протяженность: на прокладку (устройство) сети холодного водоснабжения из стальных труб открытым способом при засыпке траншеи песком и восстановлением асфальтобетонного покрытия толщиной 12 см (без строительства водопроводных колодцев)</t>
  </si>
  <si>
    <t>из стальных труб диаметром до 32 мм включительно открытым способом при засыпке траншеи песком и восстановлением асфальтобетонного покрытия толщиной 12 см (без строительства водопроводных колодцев)</t>
  </si>
  <si>
    <t>из стальных труб диаметром свыше 32 до 65 мм включительно открытым способом при засыпке траншеи песком и восстановлением асфальтобетонного покрытия толщиной 12 см (без строительства водопроводных колодцев)</t>
  </si>
  <si>
    <t>из стальных труб диаметром свыше 65 до 110 мм включительно открытым способом при засыпке траншеи песком и восстановлением асфальтобетонного покрытия толщиной 12 см (без строительства водопроводных колодцев)</t>
  </si>
  <si>
    <t>Ставка тарифа за протяженность: на прокладку (устройство) сети холодного водоснабжения из стальных труб открытым способом при засыпке траншеи песком и восстановлением асфальтобетонного покрытия толщиной 18 см (без строительства водопроводных колодцев)</t>
  </si>
  <si>
    <t>из стальных труб диаметром до 32 мм включительно открытым способом при засыпке траншеи песком и восстановлением асфальтобетонного покрытия толщиной 18 см (без строительства водопроводных колодцев)</t>
  </si>
  <si>
    <t>из стальных труб диаметром свыше 32 до 65 мм включительно открытым способом при засыпке траншеи песком и восстановлением асфальтобетонного покрытия толщиной 18 см (без строительства водопроводных колодцев)</t>
  </si>
  <si>
    <t>из стальных труб диаметром свыше 65 до 110 мм включительно открытым способом при засыпке траншеи песком и восстановлением асфальтобетонного покрытия толщиной 18 см (без строительства водопроводных колодцев)</t>
  </si>
  <si>
    <t xml:space="preserve">Ставка тарифа за протяженность: на устройство водопроводных колодцев на сети водоснабжения из сборных железобетонных конструкций без восстановления асфальтобетонного покрытия </t>
  </si>
  <si>
    <t>диаметром 1000 мм, глубиной заложения 1,5 м, люк тяжелый чугунный (тыс.руб./шт.)</t>
  </si>
  <si>
    <t>диаметром 1500 мм, глубиной заложения 1,5 м, люк тяжелый чугунный (тыс.руб./шт.)</t>
  </si>
  <si>
    <t xml:space="preserve">Ставка тарифа за протяженность: на устройство водопроводных колодцев на сети водоснабжения из сборных железобетонных конструкций с восстановлением асфальтобетонного покрытия </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</si>
  <si>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</si>
  <si>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</si>
  <si>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</si>
  <si>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</si>
  <si>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</si>
  <si>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</si>
  <si>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</si>
  <si>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</si>
  <si>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</si>
  <si>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</si>
  <si>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</si>
  <si>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</si>
  <si>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</si>
  <si>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</si>
  <si>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</si>
  <si>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</si>
  <si>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</si>
  <si>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</si>
  <si>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</si>
  <si>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</si>
  <si>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</si>
  <si>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</si>
  <si>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</si>
  <si>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</si>
  <si>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</si>
  <si>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</si>
  <si>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</si>
  <si>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</si>
  <si>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</si>
  <si>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</si>
  <si>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</si>
  <si>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</si>
  <si>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</si>
  <si>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</si>
  <si>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</si>
  <si>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</si>
  <si>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</si>
  <si>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</si>
  <si>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</si>
  <si>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</si>
  <si>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</si>
  <si>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</si>
  <si>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</si>
  <si>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</si>
  <si>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</si>
  <si>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</si>
  <si>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</si>
  <si>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</si>
  <si>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</si>
  <si>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</si>
  <si>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</si>
  <si>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</si>
  <si>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</si>
  <si>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</si>
  <si>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</si>
  <si>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</si>
  <si>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</si>
  <si>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</si>
  <si>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</si>
  <si>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</si>
  <si>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</si>
  <si>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</si>
  <si>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</si>
  <si>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</si>
  <si>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</si>
  <si>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</si>
  <si>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</si>
  <si>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</si>
  <si>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</si>
  <si>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</si>
  <si>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</si>
  <si>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</si>
  <si>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</si>
  <si>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</si>
  <si>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</si>
  <si>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</si>
  <si>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</si>
  <si>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</si>
  <si>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</si>
  <si>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</si>
  <si>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</si>
  <si>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</si>
  <si>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</si>
  <si>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</si>
  <si>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</si>
  <si>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</si>
  <si>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</si>
  <si>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</si>
  <si>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</si>
  <si>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</si>
  <si>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</si>
  <si>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</si>
  <si>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</si>
  <si>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</si>
  <si>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</si>
  <si>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</si>
  <si>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</si>
  <si>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</si>
  <si>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</si>
  <si>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</si>
  <si>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</si>
  <si>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</si>
  <si>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</si>
  <si>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</si>
  <si>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</si>
  <si>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</si>
  <si>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</si>
  <si>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</si>
  <si>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</si>
  <si>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</si>
  <si>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</si>
  <si>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</si>
  <si>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</si>
  <si>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</si>
  <si>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</si>
  <si>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</si>
  <si>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</si>
  <si>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</si>
  <si>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</si>
  <si>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</si>
  <si>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</si>
  <si>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</si>
  <si>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</si>
  <si>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</si>
  <si>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</si>
  <si>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</si>
  <si>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</si>
  <si>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</si>
  <si>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</si>
  <si>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</si>
  <si>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</si>
  <si>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</si>
  <si>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</si>
  <si>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</si>
  <si>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</si>
  <si>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</si>
  <si>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</si>
  <si>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</si>
  <si>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</si>
  <si>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</si>
  <si>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</si>
  <si>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</si>
  <si>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</si>
  <si>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</si>
  <si>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</si>
  <si>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</si>
  <si>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</si>
  <si>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</si>
  <si>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</si>
  <si>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</si>
  <si>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</si>
  <si>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</si>
  <si>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</si>
  <si>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</si>
  <si>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</si>
  <si>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</si>
  <si>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</si>
  <si>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</si>
  <si>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</si>
  <si>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</si>
  <si>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</si>
  <si>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</si>
  <si>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</si>
  <si>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</si>
  <si>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</si>
  <si>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</si>
  <si>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</si>
  <si>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</si>
  <si>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</si>
  <si>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</si>
  <si>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</si>
  <si>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</si>
  <si>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</si>
  <si>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</si>
  <si>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</si>
  <si>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</si>
  <si>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</si>
  <si>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</si>
  <si>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</si>
  <si>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</si>
  <si>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</si>
  <si>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</si>
  <si>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</si>
  <si>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</si>
  <si>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</si>
  <si>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</si>
  <si>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</si>
  <si>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</si>
  <si>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</si>
  <si>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</si>
  <si>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</si>
  <si>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</si>
  <si>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</si>
  <si>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</si>
  <si>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</si>
  <si>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</si>
  <si>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</si>
  <si>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</si>
  <si>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</si>
  <si>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</si>
  <si>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</si>
  <si>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</si>
  <si>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</si>
  <si>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</si>
  <si>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</si>
  <si>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</si>
  <si>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</si>
  <si>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</si>
  <si>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</si>
  <si>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</si>
  <si>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</si>
  <si>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</si>
  <si>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</si>
  <si>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</si>
  <si>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</si>
  <si>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</si>
  <si>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</si>
  <si>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</si>
  <si>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</si>
  <si>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</si>
  <si>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</si>
  <si>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</si>
  <si>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</si>
  <si>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</si>
  <si>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</si>
  <si>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</si>
  <si>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</si>
  <si>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</si>
  <si>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</si>
  <si>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</si>
  <si>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</si>
  <si>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</si>
  <si>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</si>
  <si>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</si>
  <si>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</si>
  <si>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</si>
  <si>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</si>
  <si>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</si>
  <si>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</si>
  <si>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</si>
  <si>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</si>
  <si>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</si>
  <si>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</si>
  <si>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</si>
  <si>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</si>
  <si>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</si>
  <si>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</si>
  <si>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</si>
  <si>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</si>
  <si>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</si>
  <si>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</si>
  <si>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</si>
  <si>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</si>
  <si>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</si>
  <si>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</si>
  <si>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</si>
  <si>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</si>
  <si>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</si>
  <si>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</si>
  <si>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</si>
  <si>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</si>
  <si>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</si>
  <si>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</si>
  <si>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</si>
  <si>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</si>
  <si>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</si>
  <si>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</si>
  <si>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</si>
  <si>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</si>
  <si>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</si>
  <si>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</si>
  <si>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</si>
  <si>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</si>
  <si>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</si>
  <si>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</si>
  <si>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</si>
  <si>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</si>
  <si>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</si>
  <si>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</si>
  <si>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</si>
  <si>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</si>
  <si>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</si>
  <si>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</si>
  <si>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</si>
  <si>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</si>
  <si>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</si>
  <si>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</si>
  <si>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</si>
  <si>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</si>
  <si>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</si>
  <si>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</si>
  <si>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</si>
  <si>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</si>
  <si>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</si>
  <si>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</si>
  <si>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</si>
  <si>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</si>
  <si>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</si>
  <si>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</si>
  <si>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</si>
  <si>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</si>
  <si>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</si>
  <si>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</si>
  <si>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</si>
  <si>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</si>
  <si>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</si>
  <si>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</si>
  <si>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</si>
  <si>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</si>
  <si>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</si>
  <si>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</si>
  <si>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</si>
  <si>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</si>
  <si>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</si>
  <si>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</si>
  <si>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</si>
  <si>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</si>
  <si>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</si>
  <si>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</si>
  <si>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</si>
  <si>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</si>
  <si>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</si>
  <si>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</si>
  <si>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</si>
  <si>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</si>
  <si>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</si>
  <si>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</si>
  <si>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</si>
  <si>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</si>
  <si>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</si>
  <si>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</si>
  <si>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</si>
  <si>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</si>
  <si>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</si>
  <si>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</si>
  <si>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</si>
  <si>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</si>
  <si>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</si>
  <si>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</si>
  <si>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</si>
  <si>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</si>
  <si>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</si>
  <si>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</si>
  <si>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</si>
  <si>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</si>
  <si>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</si>
  <si>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</si>
  <si>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</si>
  <si>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</si>
  <si>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</si>
  <si>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</si>
  <si>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</si>
  <si>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</si>
  <si>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</si>
  <si>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</si>
  <si>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</si>
  <si>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</si>
  <si>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</si>
  <si>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</si>
  <si>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</si>
  <si>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</si>
  <si>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</si>
  <si>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</si>
  <si>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</si>
  <si>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</si>
  <si>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</si>
  <si>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</si>
  <si>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</si>
  <si>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</si>
  <si>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</si>
  <si>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</si>
  <si>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</si>
  <si>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</si>
  <si>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</si>
  <si>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</si>
  <si>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</si>
  <si>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</si>
  <si>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</si>
  <si>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</si>
  <si>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</si>
  <si>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</si>
  <si>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</si>
  <si>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</si>
  <si>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</si>
  <si>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</si>
  <si>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</si>
  <si>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</si>
  <si>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</si>
  <si>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</si>
  <si>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</si>
  <si>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</si>
  <si>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</si>
  <si>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</si>
  <si>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</si>
  <si>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</si>
  <si>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</si>
  <si>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</si>
  <si>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</si>
  <si>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</si>
  <si>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</si>
  <si>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</si>
  <si>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</si>
  <si>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</si>
  <si>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</si>
  <si>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</si>
  <si>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</si>
  <si>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</si>
  <si>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</si>
  <si>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</si>
  <si>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</si>
  <si>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</si>
  <si>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</si>
  <si>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</si>
  <si>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</si>
  <si>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</si>
  <si>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</si>
  <si>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</si>
  <si>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</si>
  <si>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</si>
  <si>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</si>
  <si>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</si>
  <si>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</si>
  <si>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</si>
  <si>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</si>
  <si>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</si>
  <si>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</si>
  <si>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</si>
  <si>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</si>
  <si>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</si>
  <si>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</si>
  <si>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</si>
  <si>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</si>
  <si>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</si>
  <si>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</si>
  <si>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</si>
  <si>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</si>
  <si>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</si>
  <si>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</si>
  <si>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</si>
  <si>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</si>
  <si>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</si>
  <si>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</si>
  <si>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</si>
  <si>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</si>
  <si>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</si>
  <si>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</si>
  <si>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</si>
  <si>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</si>
  <si>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</si>
  <si>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 xml:space="preserve">Ставки тарифов за подключение (технологическое присоединение) к централизованным системам водоснабжения, установленные постановлением региональной тарифной комиссии Ставропольского края от 20.12.2023 № 81/1, применяются для расчета платы за подключение (технологическое присоединение) к централизованным системам водоснабжения в отношении заявителей, уровень подключаемой (присоединяемой) нагрузки объектов которых не превышает 20 куб.метров в сутки и осуществляется с использованием создаваемых сетей водоснабжения с наружным диаметром, не превышающим 32 мм, и при наличии у организации ВКХ технической возможности (мощности, пропускной способности) для подключения объектов абонентов.  </t>
  </si>
  <si>
    <t>В форме 5 в столбце "Диапазон диаметров водопроводной сети, мм" - предусматриваются диаметры централизованных сетей водоснабжения</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</si>
  <si>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</si>
  <si>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</si>
  <si>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</si>
  <si>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</si>
  <si>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</si>
  <si>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</si>
  <si>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</si>
  <si>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</si>
  <si>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</si>
  <si>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</si>
  <si>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</si>
  <si>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</si>
  <si>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</si>
  <si>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</si>
  <si>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</si>
  <si>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</si>
  <si>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</si>
  <si>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</si>
  <si>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</si>
  <si>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</si>
  <si>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</si>
  <si>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</si>
  <si>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</si>
  <si>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</si>
  <si>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</si>
  <si>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</si>
  <si>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</si>
  <si>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</si>
  <si>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</si>
  <si>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</si>
  <si>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</si>
  <si>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</si>
  <si>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</si>
  <si>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</si>
  <si>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</si>
  <si>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</si>
  <si>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</si>
  <si>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</si>
  <si>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</si>
  <si>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</si>
  <si>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</si>
  <si>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</si>
  <si>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</si>
  <si>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</si>
  <si>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</si>
  <si>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</si>
  <si>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</si>
  <si>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</si>
  <si>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</si>
  <si>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</si>
  <si>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</si>
  <si>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</si>
  <si>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</si>
  <si>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</si>
  <si>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</si>
  <si>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</si>
  <si>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</si>
  <si>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</si>
  <si>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</si>
  <si>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</si>
  <si>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</si>
  <si>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</si>
  <si>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</si>
  <si>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</si>
  <si>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</si>
  <si>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</si>
  <si>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</si>
  <si>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</si>
  <si>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</si>
  <si>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</si>
  <si>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</si>
  <si>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</si>
  <si>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</si>
  <si>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</si>
  <si>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</si>
  <si>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</si>
  <si>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</si>
  <si>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</si>
  <si>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</si>
  <si>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</si>
  <si>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</si>
  <si>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</si>
  <si>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</si>
  <si>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</si>
  <si>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</si>
  <si>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</si>
  <si>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</si>
  <si>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</si>
  <si>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</si>
  <si>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</si>
  <si>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</si>
  <si>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</si>
  <si>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</si>
  <si>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</si>
  <si>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</si>
  <si>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</si>
  <si>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</si>
  <si>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</si>
  <si>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</si>
  <si>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</si>
  <si>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</si>
  <si>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</si>
  <si>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</si>
  <si>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</si>
  <si>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</si>
  <si>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</si>
  <si>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</si>
  <si>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</si>
  <si>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</si>
  <si>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</si>
  <si>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</si>
  <si>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</si>
  <si>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</si>
  <si>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</si>
  <si>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</si>
  <si>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</si>
  <si>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</si>
  <si>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</si>
  <si>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</si>
  <si>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</si>
  <si>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</si>
  <si>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</si>
  <si>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</si>
  <si>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</si>
  <si>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</si>
  <si>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</si>
  <si>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</si>
  <si>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</si>
  <si>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</si>
  <si>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</si>
  <si>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</si>
  <si>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</si>
  <si>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</si>
  <si>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</si>
  <si>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</si>
  <si>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</si>
  <si>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</si>
  <si>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</si>
  <si>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</si>
  <si>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</si>
  <si>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</si>
  <si>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</si>
  <si>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</si>
  <si>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</si>
  <si>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</si>
  <si>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</si>
  <si>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</si>
  <si>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</si>
  <si>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</si>
  <si>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</si>
  <si>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</si>
  <si>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</si>
  <si>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</si>
  <si>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</si>
  <si>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</si>
  <si>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</si>
  <si>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</si>
  <si>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</si>
  <si>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</si>
  <si>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</si>
  <si>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</si>
  <si>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</si>
  <si>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</si>
  <si>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</si>
  <si>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</si>
  <si>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</si>
  <si>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</si>
  <si>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</si>
  <si>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</si>
  <si>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</si>
  <si>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</si>
  <si>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</si>
  <si>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</si>
  <si>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</si>
  <si>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</si>
  <si>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</si>
  <si>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15-11-2023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</si>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</sst>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642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5" fillId="38" borderId="12" xfId="0" applyFont="1" applyFill="1" applyBorder="1" applyNumberFormat="1">
      <alignment horizontal="left" vertical="center" wrapText="1"/>
      <protection locked="0"/>
    </xf>
    <xf numFmtId="49" fontId="19" fillId="34" borderId="12" xfId="0" applyFont="1" applyFill="1" applyBorder="1" applyNumberFormat="1">
      <alignment horizontal="left" vertical="center" wrapText="1" indent="1"/>
    </xf>
    <xf numFmtId="4" fontId="19" fillId="34" borderId="12" xfId="0" applyFont="1" applyFill="1" applyBorder="1" applyNumberFormat="1">
      <alignment horizontal="center" vertical="center" wrapText="1"/>
    </xf>
    <xf numFmtId="49" fontId="19" fillId="34" borderId="12" xfId="0" applyFont="1" applyFill="1" applyBorder="1" applyNumberFormat="1">
      <alignment horizontal="left" vertical="center" wrapText="1" indent="1"/>
    </xf>
    <xf numFmtId="49" fontId="19" fillId="34" borderId="12" xfId="0" applyFont="1" applyFill="1" applyBorder="1" applyNumberFormat="1">
      <alignment horizontal="left" vertical="center" wrapText="1" indent="1"/>
    </xf>
    <xf numFmtId="4" fontId="19"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4" borderId="12" xfId="0" applyFont="1" applyFill="1" applyBorder="1" applyNumberFormat="1">
      <alignment horizontal="left" vertical="center" wrapText="1"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pravo.stavregion.ru" TargetMode="External"/><Relationship Id="rId5" Type="http://schemas.openxmlformats.org/officeDocument/2006/relationships/hyperlink" Target="mailto:opr_vodokanal26@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ater26.ru/index.php/information/tarifs" TargetMode="External"/><Relationship Id="rId3" Type="http://schemas.openxmlformats.org/officeDocument/2006/relationships/hyperlink" Target="https://portal.eias.ru/Portal/DownloadPage.aspx?type=12&amp;guid=b66ea816-f7d8-4837-8c63-6cdc7d6361c2"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9B7AA-BB3C-0964-3CC8-FFDEDA7CCA6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C2AEF3-0DA2-7B9A-DF75-040035BF933F}" mc:Ignorable="x14ac xr xr2 xr3">
  <sheetPr>
    <tabColor rgb="FFCCCCFF"/>
  </sheetPr>
  <dimension ref="A1:P86"/>
  <sheetViews>
    <sheetView topLeftCell="C15" showGridLines="0" zoomScale="90" workbookViewId="0">
      <selection activeCell="F71" sqref="F71"/>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45292.38650462963</v>
      </c>
      <c r="G11" s="58"/>
      <c r="H11" s="771" t="s">
        <v>18</v>
      </c>
      <c r="J11" s="874" t="s">
        <v>19</v>
      </c>
    </row>
    <row customHeight="1" ht="22.5">
      <c r="A12" s="1919"/>
      <c r="D12" s="56"/>
      <c r="E12" s="1166" t="s">
        <v>20</v>
      </c>
      <c r="F12" s="1762">
        <v>45657.386608796296</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45280.38684027778</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2414"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414"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B790F3E-9B7C-5E92-B99D-2D1370FF0838}"/>
    <hyperlink ref="H17" location="Титульный!H9" display="Как заполнить?" tooltip="Помощь по работе с полями отчётной формы" xr:uid="{AEE7BEB2-91A2-DF9C-C0C6-2941D188641F}"/>
    <hyperlink ref="F24" r:id="rId4" xr:uid="{3DC4A1BD-6234-FAE5-0711-B6289F4E1BEF}"/>
    <hyperlink ref="H39" location="Титульный!H9" display="Как заполнить?" tooltip="Помощь по работе с полями отчётной формы" xr:uid="{B428D5A5-6D54-BC5A-DD84-7EC093C6B235}"/>
    <hyperlink ref="H62" location="Титульный!H9" display="Как заполнить?" tooltip="Помощь по работе с полями отчётной формы" xr:uid="{87E232FA-117A-F97C-AFED-BE3D944B1057}"/>
    <hyperlink ref="F70" r:id="rId5" xr:uid="{9E922622-0F83-67BC-CA1E-753A37E5916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F4EE4-6096-DCB2-4C83-BAF2FFFDD662}" mc:Ignorable="x14ac xr xr2 xr3">
  <sheetPr>
    <tabColor rgb="FFCCCCFF"/>
    <pageSetUpPr fitToPage="1"/>
  </sheetPr>
  <dimension ref="A1:AB29"/>
  <sheetViews>
    <sheetView topLeftCell="C2" showGridLines="0" zoomScale="90" workbookViewId="0">
      <selection activeCell="G14" sqref="G14"/>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customHeight="1" ht="15">
      <c r="A14" s="2038"/>
      <c r="B14" s="1161" t="s">
        <v>101</v>
      </c>
      <c r="C14" s="1161"/>
      <c r="D14" s="798" t="s">
        <v>102</v>
      </c>
      <c r="E14" s="1848" t="str">
        <f>A12&amp;"."&amp;B14</f>
        <v>1.2</v>
      </c>
      <c r="F14" s="801" t="s">
        <v>103</v>
      </c>
      <c r="G14" s="791" t="s">
        <v>104</v>
      </c>
      <c r="H14" s="791" t="s">
        <v>104</v>
      </c>
      <c r="I14" s="789" t="s">
        <v>105</v>
      </c>
      <c r="J14" s="1655">
        <f>MERGEVALUE(G14)</f>
      </c>
      <c r="K14" s="1667"/>
      <c r="L14" s="1667"/>
      <c r="M14" s="1655" t="str">
        <f t="array" ref="M14:M14">IF(ISERROR(MATCH(MID(N14,1,250),MID(note_ter,1,250),0)),"n","y")</f>
        <v>n</v>
      </c>
      <c r="N14" s="1667"/>
      <c r="O14" s="1655" t="str">
        <f>H14&amp;"("&amp;I14&amp;")"</f>
        <v>Шпаковский муниципальный округ(07558000)</v>
      </c>
      <c r="P14" s="1161"/>
      <c r="Q14" s="1161"/>
      <c r="R14" s="418"/>
      <c r="S14" s="1161"/>
      <c r="T14" s="1161"/>
      <c r="U14" s="1161"/>
      <c r="V14" s="420"/>
      <c r="W14" s="420"/>
      <c r="X14" s="417"/>
      <c r="Y14" s="417"/>
      <c r="Z14" s="417"/>
      <c r="AA14" s="417"/>
      <c r="AB14" s="417"/>
    </row>
    <row s="2413" customFormat="1" customHeight="1" ht="15">
      <c r="A15" s="1920"/>
      <c r="B15" s="415"/>
      <c r="C15" s="410"/>
      <c r="D15" s="799"/>
      <c r="E15" s="419"/>
      <c r="F15" s="157"/>
      <c r="G15" s="413" t="s">
        <v>106</v>
      </c>
      <c r="H15" s="167"/>
      <c r="I15" s="421"/>
      <c r="J15" s="509"/>
      <c r="K15" s="509"/>
      <c r="L15" s="509"/>
      <c r="M15" s="509"/>
      <c r="N15" s="498"/>
      <c r="O15" s="509"/>
      <c r="P15" s="415"/>
      <c r="Q15" s="415"/>
      <c r="R15" s="418"/>
      <c r="S15" s="415"/>
      <c r="T15" s="415"/>
      <c r="U15" s="415"/>
      <c r="V15" s="420"/>
      <c r="W15" s="420"/>
      <c r="X15" s="417"/>
      <c r="Y15" s="417"/>
      <c r="Z15" s="417"/>
      <c r="AA15" s="417"/>
      <c r="AB15" s="417"/>
    </row>
    <row s="1854" customFormat="1" customHeight="1" ht="14.25">
      <c r="A16" s="757"/>
      <c r="B16" s="415"/>
      <c r="C16" s="757"/>
      <c r="D16" s="780"/>
      <c r="E16" s="792"/>
      <c r="F16" s="158"/>
      <c r="G16" s="414" t="s">
        <v>107</v>
      </c>
      <c r="H16" s="158"/>
      <c r="I16" s="159"/>
      <c r="J16" s="228"/>
      <c r="K16" s="135"/>
      <c r="L16" s="135"/>
      <c r="M16" s="135"/>
      <c r="N16" s="205" t="s">
        <v>108</v>
      </c>
      <c r="O16" s="135"/>
      <c r="P16" s="204"/>
      <c r="Q16" s="204"/>
      <c r="R16" s="204"/>
      <c r="S16" s="204"/>
    </row>
    <row s="1854" customFormat="1" customHeight="1" ht="21">
      <c r="A17" s="757"/>
      <c r="B17" s="415"/>
      <c r="C17" s="757"/>
      <c r="D17" s="145"/>
      <c r="E17" s="160"/>
      <c r="F17" s="160"/>
      <c r="G17" s="160"/>
      <c r="H17" s="160"/>
      <c r="I17" s="160"/>
      <c r="J17" s="135"/>
      <c r="K17" s="135"/>
      <c r="L17" s="135"/>
      <c r="M17" s="135"/>
      <c r="N17" s="205"/>
      <c r="O17" s="135"/>
      <c r="P17" s="204"/>
      <c r="Q17" s="204"/>
      <c r="R17" s="204"/>
      <c r="S17" s="204"/>
    </row>
    <row s="1854" customFormat="1" customHeight="1" ht="14.25">
      <c r="A18" s="757"/>
      <c r="B18" s="415"/>
      <c r="C18" s="757"/>
      <c r="D18" s="145"/>
      <c r="E18" s="64"/>
      <c r="F18" s="757"/>
      <c r="G18" s="64"/>
      <c r="H18" s="64"/>
      <c r="I18" s="64"/>
      <c r="J18" s="135"/>
      <c r="K18" s="135"/>
      <c r="L18" s="135"/>
      <c r="M18" s="135"/>
      <c r="N18" s="205"/>
      <c r="O18" s="135"/>
      <c r="P18" s="204"/>
      <c r="Q18" s="204"/>
      <c r="R18" s="204"/>
      <c r="S18" s="204"/>
    </row>
    <row s="1854" customFormat="1" customHeight="1" ht="0.75">
      <c r="A19" s="757"/>
      <c r="B19" s="415"/>
      <c r="C19" s="757"/>
      <c r="D19" s="145"/>
      <c r="E19" s="64"/>
      <c r="F19" s="757"/>
      <c r="G19" s="64"/>
      <c r="H19" s="64"/>
      <c r="I19" s="64"/>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s="1065" customFormat="1" customHeight="1" ht="10.5">
      <c r="B21" s="832"/>
      <c r="D21" s="162"/>
      <c r="J21" s="135"/>
      <c r="K21" s="135"/>
      <c r="L21" s="135"/>
      <c r="M21" s="135"/>
      <c r="N21" s="205"/>
      <c r="O21" s="135"/>
      <c r="P21" s="204"/>
      <c r="Q21" s="204"/>
      <c r="R21" s="204"/>
      <c r="S21" s="204"/>
    </row>
    <row r="25" customHeight="1" ht="14.25">
      <c r="H25" s="0"/>
    </row>
    <row r="29" customHeight="1" ht="14.25">
      <c r="J29" s="64"/>
      <c r="K29" s="64"/>
      <c r="L29" s="64"/>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36ED1-F622-D843-DB8A-1E6004ED0D57}"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109</v>
      </c>
      <c r="E9" s="1948"/>
      <c r="F9" s="1949" t="s">
        <v>110</v>
      </c>
      <c r="G9" s="1950"/>
      <c r="H9" s="1950"/>
      <c r="I9" s="1950"/>
      <c r="J9" s="1953" t="s">
        <v>111</v>
      </c>
      <c r="K9" s="1953"/>
      <c r="L9" s="1953"/>
      <c r="M9" s="1953"/>
    </row>
    <row customHeight="1" ht="22.5">
      <c r="A10" s="1947"/>
      <c r="B10" s="590"/>
      <c r="C10" s="523"/>
      <c r="D10" s="521" t="s">
        <v>87</v>
      </c>
      <c r="E10" s="521" t="s">
        <v>88</v>
      </c>
      <c r="F10" s="521" t="s">
        <v>112</v>
      </c>
      <c r="G10" s="1954" t="s">
        <v>87</v>
      </c>
      <c r="H10" s="1955"/>
      <c r="I10" s="521" t="s">
        <v>88</v>
      </c>
      <c r="J10" s="521" t="s">
        <v>112</v>
      </c>
      <c r="K10" s="1954" t="s">
        <v>87</v>
      </c>
      <c r="L10" s="1955"/>
      <c r="M10" s="521" t="s">
        <v>88</v>
      </c>
      <c r="N10" s="1658"/>
    </row>
    <row s="1888" customFormat="1" customHeight="1" ht="11.25" hidden="1">
      <c r="A11" s="591"/>
      <c r="B11" s="591"/>
      <c r="C11" s="591"/>
      <c r="D11" s="592" t="s">
        <v>113</v>
      </c>
      <c r="E11" s="592" t="s">
        <v>101</v>
      </c>
      <c r="F11" s="592" t="s">
        <v>89</v>
      </c>
      <c r="G11" s="1936" t="s">
        <v>90</v>
      </c>
      <c r="H11" s="1937"/>
      <c r="I11" s="592" t="s">
        <v>114</v>
      </c>
      <c r="J11" s="592" t="s">
        <v>91</v>
      </c>
      <c r="K11" s="1938" t="s">
        <v>92</v>
      </c>
      <c r="L11" s="1939"/>
      <c r="M11" s="592" t="s">
        <v>115</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116</v>
      </c>
      <c r="P12" s="1436" t="s">
        <v>117</v>
      </c>
      <c r="Q12" s="1436" t="s">
        <v>118</v>
      </c>
      <c r="R12" s="1436" t="s">
        <v>119</v>
      </c>
    </row>
    <row s="1888" customFormat="1" customHeight="1" ht="15">
      <c r="A13" s="0"/>
      <c r="B13" s="0"/>
      <c r="C13" s="524"/>
      <c r="D13" s="1929" t="s">
        <v>113</v>
      </c>
      <c r="E13" s="1930"/>
      <c r="F13" s="1933" t="s">
        <v>58</v>
      </c>
      <c r="G13" s="1934"/>
      <c r="H13" s="1935">
        <v>1</v>
      </c>
      <c r="I13" s="1926" t="str">
        <f>IF(U13="","",INDEX(TERRITORY_MR_LIST,MATCH(U13,TERRITORY_LIST_ID,0)))</f>
        <v/>
      </c>
      <c r="J13" s="1928" t="s">
        <v>56</v>
      </c>
      <c r="K13" s="600"/>
      <c r="L13" s="525" t="s">
        <v>113</v>
      </c>
      <c r="M13" s="601" t="s">
        <v>24</v>
      </c>
      <c r="N13" s="810"/>
      <c r="O13" s="1439" t="s">
        <v>120</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121</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122</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123</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124</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97D71-5504-42A6-3DF6-FA75A798F972}" mc:Ignorable="x14ac xr xr2 xr3">
  <sheetPr>
    <tabColor rgb="FFCCCCFF"/>
  </sheetPr>
  <dimension ref="A1:AR130"/>
  <sheetViews>
    <sheetView topLeftCell="C4" showGridLines="0" zoomScale="90" workbookViewId="0">
      <selection activeCell="W84" sqref="W84:W85"/>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125</v>
      </c>
      <c r="F9" s="1924"/>
      <c r="G9" s="1948" t="s">
        <v>109</v>
      </c>
      <c r="H9" s="1948" t="s">
        <v>87</v>
      </c>
      <c r="I9" s="1948"/>
      <c r="J9" s="1948" t="s">
        <v>126</v>
      </c>
      <c r="K9" s="1976" t="s">
        <v>127</v>
      </c>
      <c r="L9" s="1976"/>
      <c r="M9" s="1976"/>
      <c r="N9" s="1976"/>
      <c r="O9" s="1976" t="s">
        <v>128</v>
      </c>
      <c r="P9" s="1976"/>
      <c r="Q9" s="1976"/>
      <c r="R9" s="1976"/>
      <c r="S9" s="1976" t="s">
        <v>129</v>
      </c>
      <c r="T9" s="1976"/>
      <c r="U9" s="1976"/>
      <c r="V9" s="1976"/>
      <c r="W9" s="1948" t="s">
        <v>130</v>
      </c>
    </row>
    <row customHeight="1" ht="30">
      <c r="D10" s="1948"/>
      <c r="E10" s="1307" t="s">
        <v>88</v>
      </c>
      <c r="F10" s="1307" t="s">
        <v>131</v>
      </c>
      <c r="G10" s="1948"/>
      <c r="H10" s="1948"/>
      <c r="I10" s="1948"/>
      <c r="J10" s="1948"/>
      <c r="K10" s="90" t="s">
        <v>112</v>
      </c>
      <c r="L10" s="1948" t="s">
        <v>87</v>
      </c>
      <c r="M10" s="1948"/>
      <c r="N10" s="90" t="s">
        <v>132</v>
      </c>
      <c r="O10" s="90" t="s">
        <v>112</v>
      </c>
      <c r="P10" s="1948" t="s">
        <v>87</v>
      </c>
      <c r="Q10" s="1948"/>
      <c r="R10" s="90" t="s">
        <v>132</v>
      </c>
      <c r="S10" s="264" t="s">
        <v>112</v>
      </c>
      <c r="T10" s="1948" t="s">
        <v>87</v>
      </c>
      <c r="U10" s="1948"/>
      <c r="V10" s="264" t="s">
        <v>88</v>
      </c>
      <c r="W10" s="1948"/>
      <c r="Z10" s="1281" t="s">
        <v>133</v>
      </c>
      <c r="AA10" s="1281" t="s">
        <v>134</v>
      </c>
      <c r="AB10" s="1281" t="s">
        <v>135</v>
      </c>
      <c r="AC10" s="1281" t="s">
        <v>136</v>
      </c>
      <c r="AD10" s="1281" t="s">
        <v>137</v>
      </c>
      <c r="AE10" s="1281" t="s">
        <v>138</v>
      </c>
      <c r="AF10" s="1281" t="s">
        <v>139</v>
      </c>
      <c r="AG10" s="1281" t="s">
        <v>140</v>
      </c>
      <c r="AH10" s="1281" t="s">
        <v>141</v>
      </c>
      <c r="AI10" s="1281" t="s">
        <v>142</v>
      </c>
      <c r="AJ10" s="1281" t="s">
        <v>143</v>
      </c>
      <c r="AK10" s="1281" t="s">
        <v>144</v>
      </c>
      <c r="AL10" s="1281" t="s">
        <v>145</v>
      </c>
      <c r="AM10" s="1281" t="s">
        <v>146</v>
      </c>
      <c r="AN10" s="1281" t="s">
        <v>147</v>
      </c>
      <c r="AO10" s="1281" t="s">
        <v>148</v>
      </c>
      <c r="AP10" s="1281" t="s">
        <v>149</v>
      </c>
      <c r="AQ10" s="1281" t="s">
        <v>150</v>
      </c>
    </row>
    <row s="1655" customFormat="1" customHeight="1" ht="12" hidden="1">
      <c r="D11" s="1261" t="s">
        <v>113</v>
      </c>
      <c r="E11" s="1261" t="s">
        <v>101</v>
      </c>
      <c r="F11" s="1261"/>
      <c r="G11" s="1261" t="s">
        <v>89</v>
      </c>
      <c r="H11" s="1977" t="s">
        <v>114</v>
      </c>
      <c r="I11" s="1977"/>
      <c r="J11" s="1261" t="s">
        <v>91</v>
      </c>
      <c r="K11" s="1261" t="s">
        <v>92</v>
      </c>
      <c r="L11" s="1977" t="s">
        <v>115</v>
      </c>
      <c r="M11" s="1977"/>
      <c r="N11" s="1261" t="s">
        <v>151</v>
      </c>
      <c r="O11" s="1261" t="s">
        <v>152</v>
      </c>
      <c r="P11" s="1977" t="s">
        <v>153</v>
      </c>
      <c r="Q11" s="1977"/>
      <c r="R11" s="1261" t="s">
        <v>154</v>
      </c>
      <c r="S11" s="1261" t="s">
        <v>153</v>
      </c>
      <c r="T11" s="1977" t="s">
        <v>154</v>
      </c>
      <c r="U11" s="1977"/>
      <c r="V11" s="1261" t="s">
        <v>155</v>
      </c>
      <c r="W11" s="1261" t="s">
        <v>156</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157</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158</v>
      </c>
      <c r="AD13" s="1289" t="s">
        <v>159</v>
      </c>
      <c r="AE13" s="1289" t="s">
        <v>160</v>
      </c>
      <c r="AF13" s="1289" t="s">
        <v>161</v>
      </c>
      <c r="AG13" s="1289" t="s">
        <v>162</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163</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164</v>
      </c>
      <c r="AD18" s="1289" t="s">
        <v>165</v>
      </c>
      <c r="AE18" s="1289" t="s">
        <v>166</v>
      </c>
      <c r="AF18" s="1289" t="s">
        <v>167</v>
      </c>
      <c r="AG18" s="1289" t="s">
        <v>168</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169</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170</v>
      </c>
      <c r="AD23" s="1289" t="s">
        <v>171</v>
      </c>
      <c r="AE23" s="1289" t="s">
        <v>172</v>
      </c>
      <c r="AF23" s="1289" t="s">
        <v>173</v>
      </c>
      <c r="AG23" s="1289" t="s">
        <v>174</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175</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176</v>
      </c>
      <c r="AD28" s="1289" t="s">
        <v>177</v>
      </c>
      <c r="AE28" s="1289" t="s">
        <v>178</v>
      </c>
      <c r="AF28" s="1289" t="s">
        <v>179</v>
      </c>
      <c r="AG28" s="1289" t="s">
        <v>180</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181</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182</v>
      </c>
      <c r="AD33" s="1289" t="s">
        <v>183</v>
      </c>
      <c r="AE33" s="1289" t="s">
        <v>184</v>
      </c>
      <c r="AF33" s="1289" t="s">
        <v>185</v>
      </c>
      <c r="AG33" s="1289" t="s">
        <v>186</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187</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188</v>
      </c>
      <c r="AD38" s="1289" t="s">
        <v>189</v>
      </c>
      <c r="AE38" s="1289" t="s">
        <v>190</v>
      </c>
      <c r="AF38" s="1289" t="s">
        <v>191</v>
      </c>
      <c r="AG38" s="1289" t="s">
        <v>192</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193</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194</v>
      </c>
      <c r="AD43" s="1289" t="s">
        <v>195</v>
      </c>
      <c r="AE43" s="1289" t="s">
        <v>196</v>
      </c>
      <c r="AF43" s="1289" t="s">
        <v>197</v>
      </c>
      <c r="AG43" s="1289" t="s">
        <v>198</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199</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200</v>
      </c>
      <c r="AD48" s="1289" t="s">
        <v>201</v>
      </c>
      <c r="AE48" s="1289" t="s">
        <v>202</v>
      </c>
      <c r="AF48" s="1289" t="s">
        <v>203</v>
      </c>
      <c r="AG48" s="1289" t="s">
        <v>204</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205</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206</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207</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208</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209</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210</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211</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212</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213</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214</v>
      </c>
      <c r="AD64" s="1289" t="s">
        <v>215</v>
      </c>
      <c r="AE64" s="1289" t="s">
        <v>216</v>
      </c>
      <c r="AF64" s="1289" t="s">
        <v>217</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218</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219</v>
      </c>
      <c r="AD69" s="1289" t="s">
        <v>220</v>
      </c>
      <c r="AE69" s="1289" t="s">
        <v>221</v>
      </c>
      <c r="AF69" s="1289" t="s">
        <v>222</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223</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224</v>
      </c>
      <c r="AD74" s="1289" t="s">
        <v>225</v>
      </c>
      <c r="AE74" s="1289" t="s">
        <v>226</v>
      </c>
      <c r="AF74" s="1289" t="s">
        <v>227</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228</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229</v>
      </c>
      <c r="AD79" s="1289" t="s">
        <v>230</v>
      </c>
      <c r="AE79" s="1289" t="s">
        <v>231</v>
      </c>
      <c r="AF79" s="1289" t="s">
        <v>232</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233</v>
      </c>
      <c r="F84" s="1966" t="s">
        <v>58</v>
      </c>
      <c r="G84" s="2416" t="str">
        <f>INDEX(COLDVSNA_PT_VED_NAME,MATCH(4189677,COLDVSNA_PT_VED_ID,0))</f>
        <v>Подключение (технологическое присоединение) к централизованной системе водоснабжения</v>
      </c>
      <c r="H84" s="2117"/>
      <c r="I84" s="2117">
        <v>1</v>
      </c>
      <c r="J84" s="2061" t="s">
        <v>234</v>
      </c>
      <c r="K84" s="2004" t="s">
        <v>56</v>
      </c>
      <c r="L84" s="1929"/>
      <c r="M84" s="1929" t="s">
        <v>113</v>
      </c>
      <c r="N84" s="436" t="s">
        <v>24</v>
      </c>
      <c r="O84" s="2004" t="s">
        <v>56</v>
      </c>
      <c r="P84" s="1929"/>
      <c r="Q84" s="1929" t="s">
        <v>113</v>
      </c>
      <c r="R84" s="2417" t="s">
        <v>24</v>
      </c>
      <c r="S84" s="2060" t="s">
        <v>56</v>
      </c>
      <c r="T84" s="2060"/>
      <c r="U84" s="2060" t="s">
        <v>113</v>
      </c>
      <c r="V84" s="1457"/>
      <c r="W84" s="2061"/>
      <c r="X84" s="1289"/>
      <c r="Y84" s="1289"/>
      <c r="Z84" s="1289"/>
      <c r="AA84" s="1289"/>
      <c r="AB84" s="1289" t="s">
        <v>235</v>
      </c>
      <c r="AC84" s="1289" t="s">
        <v>236</v>
      </c>
      <c r="AD84" s="1289" t="s">
        <v>237</v>
      </c>
      <c r="AE84" s="1289" t="s">
        <v>238</v>
      </c>
      <c r="AF84" s="1289" t="s">
        <v>239</v>
      </c>
      <c r="AG84" s="1289"/>
      <c r="AH84" s="1289" t="str">
        <f>IF($E$84=0,"",$E$84)</f>
        <v>Тариф на подключение (технологическое присоединение) к централизованной системе холодного водоснабжения</v>
      </c>
      <c r="AI84" s="1289" t="str">
        <f>IF($G$84=0,"",$G$84)</f>
        <v>Подключение (технологическое присоединение) к централизованной системе водоснабжения</v>
      </c>
      <c r="AJ84" s="1289" t="str">
        <f>IF($J$84=0,"",$J$84)</f>
        <v>Ставки тарифов на подключение (технологическое присоединение) к централизованным системам водоснабжения</v>
      </c>
      <c r="AK84" s="1289" t="str">
        <f>IF($K$84="нет","без дифференциации",IF($N$84=0,"",$N$84))</f>
        <v>без дифференциации</v>
      </c>
      <c r="AL84" s="1289" t="str">
        <f>IF($O$84="нет","без дифференциации",IF($R$84=0,"",$R$84))</f>
        <v>без дифференциации</v>
      </c>
      <c r="AM84" s="1289" t="str">
        <f>IF($S$84="нет","без дифференциации",IF($V$84=0,"",$V$84))</f>
        <v>без дифференциации</v>
      </c>
      <c r="AN84" s="1805">
        <f>$I$84</f>
        <v>1</v>
      </c>
      <c r="AO84" s="1289" t="str">
        <f>$I$84&amp;"."&amp;$M$84</f>
        <v>1.1</v>
      </c>
      <c r="AP84" s="1281" t="str">
        <f>$I$84&amp;"."&amp;$M$84&amp;"."&amp;$Q$84</f>
        <v>1.1.1</v>
      </c>
      <c r="AQ84" s="1281" t="str">
        <f>$I$84&amp;"."&amp;$M$84&amp;"."&amp;$Q$84&amp;"."&amp;$U$84</f>
        <v>1.1.1.1</v>
      </c>
    </row>
    <row s="1888" customFormat="1" customHeight="1" ht="17.25">
      <c r="A85" s="306"/>
      <c r="C85" s="305"/>
      <c r="D85" s="1962"/>
      <c r="E85" s="1964"/>
      <c r="F85" s="1967"/>
      <c r="G85" s="2416"/>
      <c r="H85" s="2117"/>
      <c r="I85" s="2117"/>
      <c r="J85" s="2061"/>
      <c r="K85" s="2005"/>
      <c r="L85" s="1929"/>
      <c r="M85" s="1929"/>
      <c r="N85" s="436" t="s">
        <v>24</v>
      </c>
      <c r="O85" s="2005"/>
      <c r="P85" s="1929"/>
      <c r="Q85" s="1929"/>
      <c r="R85" s="2417" t="s">
        <v>24</v>
      </c>
      <c r="S85" s="2060"/>
      <c r="T85" s="1458"/>
      <c r="U85" s="1459"/>
      <c r="V85" s="1459"/>
      <c r="W85" s="206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2418"/>
      <c r="H86" s="2062"/>
      <c r="I86" s="2062"/>
      <c r="J86" s="2066"/>
      <c r="K86" s="2005"/>
      <c r="L86" s="2062"/>
      <c r="M86" s="2062"/>
      <c r="N86" s="2417" t="s">
        <v>24</v>
      </c>
      <c r="O86" s="1933"/>
      <c r="P86" s="2419"/>
      <c r="Q86" s="2420"/>
      <c r="R86" s="2421" t="s">
        <v>240</v>
      </c>
      <c r="S86" s="2422"/>
      <c r="T86" s="2423"/>
      <c r="U86" s="2424"/>
      <c r="V86" s="2425"/>
      <c r="W86" s="2426"/>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2418"/>
      <c r="H87" s="2062"/>
      <c r="I87" s="2062"/>
      <c r="J87" s="2066"/>
      <c r="K87" s="1933"/>
      <c r="L87" s="2427"/>
      <c r="M87" s="2428"/>
      <c r="N87" s="2429" t="s">
        <v>241</v>
      </c>
      <c r="O87" s="2430"/>
      <c r="P87" s="2431"/>
      <c r="Q87" s="2432"/>
      <c r="R87" s="2433"/>
      <c r="S87" s="2434"/>
      <c r="T87" s="2435"/>
      <c r="U87" s="2436"/>
      <c r="V87" s="2437"/>
      <c r="W87" s="2438"/>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2418"/>
      <c r="H88" s="2439"/>
      <c r="I88" s="2440"/>
      <c r="J88" s="2441" t="s">
        <v>242</v>
      </c>
      <c r="K88" s="2442"/>
      <c r="L88" s="2443"/>
      <c r="M88" s="2444"/>
      <c r="N88" s="2445"/>
      <c r="O88" s="2446"/>
      <c r="P88" s="2447"/>
      <c r="Q88" s="2448"/>
      <c r="R88" s="2449"/>
      <c r="S88" s="2450"/>
      <c r="T88" s="2451"/>
      <c r="U88" s="2452"/>
      <c r="V88" s="2453"/>
      <c r="W88" s="2454"/>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243</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244</v>
      </c>
      <c r="AD90" s="1289" t="s">
        <v>245</v>
      </c>
      <c r="AE90" s="1289" t="s">
        <v>246</v>
      </c>
      <c r="AF90" s="1289" t="s">
        <v>247</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248</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249</v>
      </c>
      <c r="AD95" s="1289" t="s">
        <v>250</v>
      </c>
      <c r="AE95" s="1289" t="s">
        <v>251</v>
      </c>
      <c r="AF95" s="1289" t="s">
        <v>252</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253</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254</v>
      </c>
      <c r="AD100" s="1289" t="s">
        <v>255</v>
      </c>
      <c r="AE100" s="1289" t="s">
        <v>256</v>
      </c>
      <c r="AF100" s="1289" t="s">
        <v>257</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258</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259</v>
      </c>
      <c r="AD106" s="1289" t="s">
        <v>260</v>
      </c>
      <c r="AE106" s="1289" t="s">
        <v>261</v>
      </c>
      <c r="AF106" s="1289" t="s">
        <v>262</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263</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264</v>
      </c>
      <c r="AD111" s="1289" t="s">
        <v>265</v>
      </c>
      <c r="AE111" s="1289" t="s">
        <v>266</v>
      </c>
      <c r="AF111" s="1289" t="s">
        <v>267</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268</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269</v>
      </c>
      <c r="AD116" s="1289" t="s">
        <v>270</v>
      </c>
      <c r="AE116" s="1289" t="s">
        <v>271</v>
      </c>
      <c r="AF116" s="1289" t="s">
        <v>272</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2BBA2-DF3B-8289-B542-.215D029F6B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273</v>
      </c>
      <c r="M2" s="1586" t="s">
        <v>274</v>
      </c>
      <c r="R2" s="1586" t="s">
        <v>275</v>
      </c>
      <c r="S2" s="1586" t="s">
        <v>274</v>
      </c>
      <c r="X2" s="1586" t="s">
        <v>273</v>
      </c>
      <c r="Y2" s="1586" t="s">
        <v>274</v>
      </c>
      <c r="AD2" s="1586" t="s">
        <v>273</v>
      </c>
      <c r="AE2" s="1586" t="s">
        <v>274</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276</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109</v>
      </c>
      <c r="F8" s="2011" t="s">
        <v>125</v>
      </c>
      <c r="G8" s="2012"/>
      <c r="H8" s="2011" t="s">
        <v>87</v>
      </c>
      <c r="I8" s="2012"/>
      <c r="J8" s="1948" t="s">
        <v>126</v>
      </c>
      <c r="K8" s="1589"/>
      <c r="L8" s="2015" t="s">
        <v>277</v>
      </c>
      <c r="M8" s="2015"/>
      <c r="N8" s="2015"/>
      <c r="O8" s="2015"/>
      <c r="P8" s="2015"/>
      <c r="Q8" s="1590"/>
      <c r="R8" s="1917" t="s">
        <v>278</v>
      </c>
      <c r="S8" s="2016"/>
      <c r="T8" s="2016"/>
      <c r="U8" s="2016"/>
      <c r="V8" s="2016"/>
      <c r="W8" s="1590"/>
      <c r="X8" s="2017" t="s">
        <v>279</v>
      </c>
      <c r="Y8" s="2017"/>
      <c r="Z8" s="2017"/>
      <c r="AA8" s="2017"/>
      <c r="AB8" s="2017"/>
      <c r="AC8" s="1591"/>
      <c r="AD8" s="1948" t="s">
        <v>280</v>
      </c>
      <c r="AE8" s="1948"/>
      <c r="AF8" s="1948"/>
      <c r="AG8" s="1948"/>
      <c r="AH8" s="1922"/>
      <c r="AI8" s="1948" t="s">
        <v>281</v>
      </c>
      <c r="AJ8" s="0"/>
    </row>
    <row customHeight="1" ht="22.5">
      <c r="D9" s="1948"/>
      <c r="E9" s="1948"/>
      <c r="F9" s="1994" t="s">
        <v>88</v>
      </c>
      <c r="G9" s="1994" t="s">
        <v>131</v>
      </c>
      <c r="H9" s="2013"/>
      <c r="I9" s="2014"/>
      <c r="J9" s="1922"/>
      <c r="K9" s="1592"/>
      <c r="L9" s="1948" t="s">
        <v>282</v>
      </c>
      <c r="M9" s="1922"/>
      <c r="N9" s="2011" t="s">
        <v>87</v>
      </c>
      <c r="O9" s="2012"/>
      <c r="P9" s="1948" t="s">
        <v>132</v>
      </c>
      <c r="Q9" s="1589"/>
      <c r="R9" s="1948" t="s">
        <v>282</v>
      </c>
      <c r="S9" s="1922"/>
      <c r="T9" s="2011" t="s">
        <v>87</v>
      </c>
      <c r="U9" s="2012"/>
      <c r="V9" s="1948" t="s">
        <v>132</v>
      </c>
      <c r="W9" s="1589"/>
      <c r="X9" s="1948" t="s">
        <v>282</v>
      </c>
      <c r="Y9" s="1922"/>
      <c r="Z9" s="2011" t="s">
        <v>87</v>
      </c>
      <c r="AA9" s="2012"/>
      <c r="AB9" s="1948" t="s">
        <v>283</v>
      </c>
      <c r="AC9" s="1589"/>
      <c r="AD9" s="1948" t="s">
        <v>282</v>
      </c>
      <c r="AE9" s="1922"/>
      <c r="AF9" s="2011" t="s">
        <v>87</v>
      </c>
      <c r="AG9" s="2012"/>
      <c r="AH9" s="1922" t="s">
        <v>283</v>
      </c>
      <c r="AI9" s="1948"/>
      <c r="AJ9" s="0"/>
    </row>
    <row customHeight="1" ht="22.5">
      <c r="D10" s="1994"/>
      <c r="E10" s="1994"/>
      <c r="F10" s="2018"/>
      <c r="G10" s="2018"/>
      <c r="H10" s="2019"/>
      <c r="I10" s="2020"/>
      <c r="J10" s="2011"/>
      <c r="K10" s="1592"/>
      <c r="L10" s="1610" t="s">
        <v>284</v>
      </c>
      <c r="M10" s="1606" t="s">
        <v>285</v>
      </c>
      <c r="N10" s="2013"/>
      <c r="O10" s="2014"/>
      <c r="P10" s="1994"/>
      <c r="Q10" s="1589"/>
      <c r="R10" s="1610" t="s">
        <v>284</v>
      </c>
      <c r="S10" s="1606" t="s">
        <v>285</v>
      </c>
      <c r="T10" s="2013"/>
      <c r="U10" s="2014"/>
      <c r="V10" s="1994"/>
      <c r="W10" s="1589"/>
      <c r="X10" s="1610" t="s">
        <v>284</v>
      </c>
      <c r="Y10" s="1606" t="s">
        <v>285</v>
      </c>
      <c r="Z10" s="2013"/>
      <c r="AA10" s="2014"/>
      <c r="AB10" s="1994"/>
      <c r="AC10" s="1589"/>
      <c r="AD10" s="1610" t="s">
        <v>284</v>
      </c>
      <c r="AE10" s="1606" t="s">
        <v>285</v>
      </c>
      <c r="AF10" s="2013"/>
      <c r="AG10" s="2014"/>
      <c r="AH10" s="2011"/>
      <c r="AI10" s="1994"/>
      <c r="AJ10" s="0"/>
      <c r="AK10" s="233" t="s">
        <v>286</v>
      </c>
      <c r="AL10" s="233" t="s">
        <v>133</v>
      </c>
    </row>
    <row customHeight="1" ht="14.25">
      <c r="D11" s="2002" t="s">
        <v>113</v>
      </c>
      <c r="E11" s="1998" t="s">
        <v>287</v>
      </c>
      <c r="F11" s="1998" t="s">
        <v>288</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101</v>
      </c>
      <c r="E17" s="1998" t="s">
        <v>287</v>
      </c>
      <c r="F17" s="1998" t="s">
        <v>289</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287</v>
      </c>
      <c r="F23" s="1998" t="s">
        <v>290</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287</v>
      </c>
      <c r="F29" s="1998" t="s">
        <v>291</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114</v>
      </c>
      <c r="E35" s="1998" t="s">
        <v>287</v>
      </c>
      <c r="F35" s="1998" t="s">
        <v>292</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625BE-61AA-6B01-3A09-A94BB8B63F35}"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293</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294</v>
      </c>
      <c r="E8" s="2024"/>
      <c r="F8" s="2024"/>
      <c r="G8" s="2028" t="s">
        <v>295</v>
      </c>
    </row>
    <row customHeight="1" ht="11.25">
      <c r="A9" s="455"/>
      <c r="B9" s="500"/>
      <c r="C9" s="455"/>
      <c r="D9" s="470" t="s">
        <v>87</v>
      </c>
      <c r="E9" s="444" t="s">
        <v>296</v>
      </c>
      <c r="F9" s="444" t="s">
        <v>297</v>
      </c>
      <c r="G9" s="2029"/>
    </row>
    <row customHeight="1" ht="12" hidden="1">
      <c r="A10" s="455"/>
      <c r="B10" s="500"/>
      <c r="C10" s="455"/>
      <c r="D10" s="462"/>
      <c r="E10" s="462"/>
      <c r="F10" s="462"/>
      <c r="G10" s="462"/>
    </row>
    <row customHeight="1" ht="22.5" hidden="1">
      <c r="A11" s="455"/>
      <c r="B11" s="500"/>
      <c r="C11" s="455"/>
      <c r="D11" s="1010" t="s">
        <v>113</v>
      </c>
      <c r="E11" s="1013" t="s">
        <v>298</v>
      </c>
      <c r="F11" s="1012" t="str">
        <f>IF(region_name="","",region_name)</f>
        <v>Ставропольский край</v>
      </c>
      <c r="G11" s="1013" t="s">
        <v>299</v>
      </c>
      <c r="H11" s="473"/>
    </row>
    <row customHeight="1" ht="22.5" hidden="1">
      <c r="A12" s="455"/>
      <c r="B12" s="500"/>
      <c r="C12" s="455"/>
      <c r="D12" s="443" t="s">
        <v>113</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300</v>
      </c>
      <c r="G12" s="472"/>
      <c r="H12" s="473"/>
    </row>
    <row customHeight="1" ht="22.5">
      <c r="A13" s="455"/>
      <c r="B13" s="500"/>
      <c r="C13" s="455"/>
      <c r="D13" s="443" t="s">
        <v>113</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301</v>
      </c>
      <c r="E14" s="1011" t="s">
        <v>302</v>
      </c>
      <c r="F14" s="1012" t="str">
        <f>IF(inn="","",inn)</f>
        <v>2633001291</v>
      </c>
      <c r="G14" s="1013" t="s">
        <v>303</v>
      </c>
      <c r="H14" s="473"/>
    </row>
    <row customHeight="1" ht="22.5" hidden="1">
      <c r="A15" s="455"/>
      <c r="B15" s="500"/>
      <c r="C15" s="455"/>
      <c r="D15" s="1010" t="s">
        <v>304</v>
      </c>
      <c r="E15" s="1011" t="s">
        <v>305</v>
      </c>
      <c r="F15" s="1012" t="str">
        <f>IF(kpp="","",kpp)</f>
        <v>263501001</v>
      </c>
      <c r="G15" s="1013" t="s">
        <v>306</v>
      </c>
      <c r="H15" s="473"/>
    </row>
    <row customHeight="1" ht="36.75">
      <c r="A16" s="455"/>
      <c r="B16" s="500"/>
      <c r="C16" s="455"/>
      <c r="D16" s="443" t="s">
        <v>101</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307</v>
      </c>
      <c r="F19" s="441" t="s">
        <v>300</v>
      </c>
      <c r="G19" s="442" t="s">
        <v>308</v>
      </c>
      <c r="H19" s="473"/>
      <c r="I19" s="850"/>
    </row>
    <row customHeight="1" ht="33.75" hidden="1">
      <c r="A20" s="2025"/>
      <c r="B20" s="500"/>
      <c r="C20" s="2030"/>
      <c r="D20" s="443" t="s">
        <v>309</v>
      </c>
      <c r="E20" s="437" t="s">
        <v>310</v>
      </c>
      <c r="F20" s="879" t="s">
        <v>24</v>
      </c>
      <c r="G20" s="472"/>
      <c r="H20" s="473"/>
      <c r="I20" s="850"/>
    </row>
    <row customHeight="1" ht="22.5" hidden="1">
      <c r="A21" s="2025"/>
      <c r="B21" s="500"/>
      <c r="C21" s="2030"/>
      <c r="D21" s="443" t="s">
        <v>311</v>
      </c>
      <c r="E21" s="437" t="s">
        <v>312</v>
      </c>
      <c r="F21" s="1763" t="s">
        <v>24</v>
      </c>
      <c r="G21" s="442" t="s">
        <v>313</v>
      </c>
      <c r="H21" s="473"/>
      <c r="I21" s="850"/>
    </row>
    <row customHeight="1" ht="22.5" hidden="1">
      <c r="A22" s="2025"/>
      <c r="B22" s="500"/>
      <c r="C22" s="2030"/>
      <c r="D22" s="443" t="s">
        <v>314</v>
      </c>
      <c r="E22" s="437" t="s">
        <v>315</v>
      </c>
      <c r="F22" s="879" t="s">
        <v>24</v>
      </c>
      <c r="G22" s="472"/>
      <c r="H22" s="473"/>
      <c r="I22" s="850"/>
    </row>
    <row customHeight="1" ht="22.5" hidden="1">
      <c r="A23" s="2025"/>
      <c r="B23" s="500"/>
      <c r="C23" s="2030"/>
      <c r="D23" s="443" t="s">
        <v>316</v>
      </c>
      <c r="E23" s="437" t="s">
        <v>317</v>
      </c>
      <c r="F23" s="879" t="s">
        <v>24</v>
      </c>
      <c r="G23" s="442" t="s">
        <v>318</v>
      </c>
      <c r="H23" s="473"/>
      <c r="I23" s="850"/>
    </row>
    <row s="499" customFormat="1" customHeight="1" ht="24.75" hidden="1">
      <c r="A24" s="455"/>
      <c r="B24" s="500"/>
      <c r="C24" s="500"/>
      <c r="D24" s="1007" t="s">
        <v>89</v>
      </c>
      <c r="E24" s="1009" t="s">
        <v>319</v>
      </c>
      <c r="F24" s="1014" t="s">
        <v>300</v>
      </c>
      <c r="G24" s="1009"/>
    </row>
    <row s="499" customFormat="1" customHeight="1" ht="11.25" hidden="1">
      <c r="A25" s="455"/>
      <c r="B25" s="500"/>
      <c r="C25" s="500"/>
      <c r="D25" s="1007" t="s">
        <v>320</v>
      </c>
      <c r="E25" s="1008" t="s">
        <v>321</v>
      </c>
      <c r="F25" s="1014" t="s">
        <v>300</v>
      </c>
      <c r="G25" s="1009"/>
    </row>
    <row s="499" customFormat="1" customHeight="1" ht="11.25" hidden="1">
      <c r="A26" s="455"/>
      <c r="B26" s="500"/>
      <c r="C26" s="500"/>
      <c r="D26" s="1007" t="s">
        <v>322</v>
      </c>
      <c r="E26" s="1015" t="s">
        <v>323</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324</v>
      </c>
      <c r="E27" s="1015" t="s">
        <v>325</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326</v>
      </c>
      <c r="E28" s="1015" t="s">
        <v>327</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328</v>
      </c>
      <c r="E29" s="1008" t="s">
        <v>329</v>
      </c>
      <c r="F29" s="1016"/>
      <c r="G29" s="1009"/>
    </row>
    <row s="499" customFormat="1" customHeight="1" ht="11.25" hidden="1">
      <c r="A30" s="455"/>
      <c r="B30" s="500"/>
      <c r="C30" s="500"/>
      <c r="D30" s="1007" t="s">
        <v>330</v>
      </c>
      <c r="E30" s="1008" t="s">
        <v>331</v>
      </c>
      <c r="F30" s="1016"/>
      <c r="G30" s="1009"/>
    </row>
    <row s="499" customFormat="1" customHeight="1" ht="11.25" hidden="1">
      <c r="A31" s="455"/>
      <c r="B31" s="500"/>
      <c r="C31" s="500"/>
      <c r="D31" s="1007" t="s">
        <v>332</v>
      </c>
      <c r="E31" s="1008" t="s">
        <v>333</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300</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334</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334</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300</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335</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336</v>
      </c>
      <c r="H43" s="473"/>
    </row>
    <row customHeight="1" ht="22.5">
      <c r="A44" s="455"/>
      <c r="B44" s="500"/>
      <c r="C44" s="455"/>
      <c r="D44" s="438">
        <f>D43+1</f>
        <v>11</v>
      </c>
      <c r="E44" s="436" t="s">
        <v>337</v>
      </c>
      <c r="F44" s="441" t="s">
        <v>300</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338</v>
      </c>
      <c r="H45" s="473"/>
    </row>
    <row customHeight="1" ht="22.5">
      <c r="A46" s="2021"/>
      <c r="B46" s="500"/>
      <c r="C46" s="490"/>
      <c r="D46" s="438" t="str">
        <f>D44&amp;".2"</f>
        <v>11.2</v>
      </c>
      <c r="E46" s="440" t="s">
        <v>339</v>
      </c>
      <c r="F46" s="488"/>
      <c r="G46" s="435" t="s">
        <v>340</v>
      </c>
      <c r="H46" s="473"/>
    </row>
    <row customHeight="1" ht="22.5">
      <c r="A47" s="2021"/>
      <c r="B47" s="500"/>
      <c r="C47" s="490"/>
      <c r="D47" s="438" t="str">
        <f>D44&amp;".3"</f>
        <v>11.3</v>
      </c>
      <c r="E47" s="440" t="s">
        <v>341</v>
      </c>
      <c r="F47" s="488"/>
      <c r="G47" s="435" t="s">
        <v>342</v>
      </c>
      <c r="H47" s="473"/>
    </row>
    <row customHeight="1" ht="22.5">
      <c r="A48" s="2021"/>
      <c r="B48" s="500"/>
      <c r="C48" s="490"/>
      <c r="D48" s="438" t="str">
        <f>IF(TEMPLATE_SPHERE="TKO",D44&amp;".0",D44&amp;".4")</f>
        <v>11.4</v>
      </c>
      <c r="E48" s="434" t="s">
        <v>343</v>
      </c>
      <c r="F48" s="1716"/>
      <c r="G48" s="1792" t="s">
        <v>344</v>
      </c>
      <c r="H48" s="473"/>
    </row>
    <row customHeight="1" ht="22.5">
      <c r="A49" s="455"/>
      <c r="B49" s="500"/>
      <c r="C49" s="455"/>
      <c r="D49" s="465"/>
      <c r="E49" s="413" t="s">
        <v>345</v>
      </c>
      <c r="F49" s="466"/>
      <c r="G49" s="1792" t="s">
        <v>346</v>
      </c>
      <c r="H49" s="474"/>
    </row>
    <row customHeight="1" ht="22.5">
      <c r="A50" s="856"/>
      <c r="B50" s="500"/>
      <c r="C50" s="490"/>
      <c r="D50" s="438">
        <f>D44+1</f>
        <v>12</v>
      </c>
      <c r="E50" s="526" t="s">
        <v>347</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CD20A-CF4A-5BFE-D236-2CE960056B7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348</v>
      </c>
      <c r="I1" s="2038"/>
      <c r="J1" s="2038"/>
      <c r="K1" s="2038"/>
      <c r="L1" s="2038"/>
      <c r="M1" s="2038"/>
      <c r="N1" s="2038"/>
      <c r="O1" s="2038"/>
      <c r="P1" s="2038"/>
      <c r="Q1" s="2038"/>
      <c r="R1" s="2038"/>
      <c r="T1" s="2038" t="s">
        <v>349</v>
      </c>
      <c r="U1" s="2038"/>
      <c r="V1" s="2038"/>
      <c r="X1" s="2038" t="s">
        <v>350</v>
      </c>
      <c r="Y1" s="2038"/>
      <c r="Z1" s="2038"/>
      <c r="AB1" s="2038" t="s">
        <v>351</v>
      </c>
      <c r="AC1" s="2038"/>
    </row>
    <row customHeight="1" ht="14.25" hidden="1"/>
    <row s="1644" customFormat="1" customHeight="1" ht="6">
      <c r="C3" s="698"/>
      <c r="D3" s="699"/>
      <c r="E3" s="699"/>
      <c r="F3" s="699"/>
      <c r="G3" s="699"/>
      <c r="H3" s="699" t="s">
        <v>352</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294</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295</v>
      </c>
      <c r="AF7" s="2044" t="s">
        <v>295</v>
      </c>
      <c r="AG7" s="2044" t="s">
        <v>295</v>
      </c>
      <c r="AH7" s="2044" t="s">
        <v>295</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353</v>
      </c>
      <c r="I8" s="2047" t="s">
        <v>354</v>
      </c>
      <c r="J8" s="2044" t="s">
        <v>355</v>
      </c>
      <c r="K8" s="2044"/>
      <c r="L8" s="2044"/>
      <c r="M8" s="2039"/>
      <c r="N8" s="2044" t="s">
        <v>356</v>
      </c>
      <c r="O8" s="2044"/>
      <c r="P8" s="2044" t="s">
        <v>357</v>
      </c>
      <c r="Q8" s="2044"/>
      <c r="R8" s="2051" t="s">
        <v>358</v>
      </c>
      <c r="S8" s="822"/>
      <c r="T8" s="2049" t="s">
        <v>359</v>
      </c>
      <c r="U8" s="2049" t="s">
        <v>360</v>
      </c>
      <c r="V8" s="2049" t="s">
        <v>361</v>
      </c>
      <c r="W8" s="824"/>
      <c r="X8" s="2049" t="s">
        <v>362</v>
      </c>
      <c r="Y8" s="2049" t="s">
        <v>363</v>
      </c>
      <c r="Z8" s="2049" t="s">
        <v>364</v>
      </c>
      <c r="AA8" s="824"/>
      <c r="AB8" s="2049" t="s">
        <v>365</v>
      </c>
      <c r="AC8" s="2049" t="s">
        <v>358</v>
      </c>
      <c r="AD8" s="824"/>
      <c r="AE8" s="2044"/>
      <c r="AF8" s="2044"/>
      <c r="AG8" s="2044"/>
      <c r="AH8" s="2044"/>
    </row>
    <row customHeight="1" ht="43.5">
      <c r="C9" s="448"/>
      <c r="D9" s="1948"/>
      <c r="E9" s="2044"/>
      <c r="F9" s="2044"/>
      <c r="G9" s="827"/>
      <c r="H9" s="2046"/>
      <c r="I9" s="2048"/>
      <c r="J9" s="422" t="s">
        <v>366</v>
      </c>
      <c r="K9" s="422" t="s">
        <v>367</v>
      </c>
      <c r="L9" s="422" t="s">
        <v>368</v>
      </c>
      <c r="M9" s="428" t="s">
        <v>369</v>
      </c>
      <c r="N9" s="422" t="s">
        <v>370</v>
      </c>
      <c r="O9" s="422" t="s">
        <v>369</v>
      </c>
      <c r="P9" s="422" t="s">
        <v>371</v>
      </c>
      <c r="Q9" s="422" t="s">
        <v>369</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372</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113</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373</v>
      </c>
      <c r="AF12" s="2042" t="s">
        <v>374</v>
      </c>
      <c r="AG12" s="2042" t="s">
        <v>375</v>
      </c>
      <c r="AH12" s="2042" t="s">
        <v>376</v>
      </c>
      <c r="AI12" s="445"/>
      <c r="AM12" s="509"/>
      <c r="AP12" s="498" t="s">
        <v>377</v>
      </c>
      <c r="AQ12" s="498" t="s">
        <v>377</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1EB44-5412-A9E9-749B-3FF76D1C9DB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348</v>
      </c>
      <c r="I1" s="2038"/>
    </row>
    <row s="1666" customFormat="1" customHeight="1" ht="14.25" hidden="1">
      <c r="C2" s="1650"/>
      <c r="D2" s="2054" t="s">
        <v>113</v>
      </c>
      <c r="E2" s="2056"/>
      <c r="F2" s="1656"/>
      <c r="G2" s="1651" t="s">
        <v>113</v>
      </c>
      <c r="H2" s="1654"/>
      <c r="I2" s="1652"/>
      <c r="L2" s="1653"/>
      <c r="M2" s="1653"/>
      <c r="N2" s="1653"/>
      <c r="O2" s="1653" t="s">
        <v>378</v>
      </c>
      <c r="P2" s="1653"/>
      <c r="Q2" s="1653"/>
      <c r="R2" s="1655" t="s">
        <v>377</v>
      </c>
      <c r="S2" s="1655" t="s">
        <v>377</v>
      </c>
      <c r="T2" s="1653"/>
      <c r="U2" s="1653"/>
    </row>
    <row s="1666" customFormat="1" customHeight="1" ht="14.25" hidden="1">
      <c r="C3" s="1650"/>
      <c r="D3" s="2055"/>
      <c r="E3" s="2057"/>
      <c r="F3" s="403"/>
      <c r="G3" s="867"/>
      <c r="H3" s="867" t="s">
        <v>379</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352</v>
      </c>
      <c r="I5" s="699"/>
      <c r="J5" s="699"/>
      <c r="L5" s="1645"/>
      <c r="M5" s="1645"/>
      <c r="N5" s="1645"/>
      <c r="O5" s="1645"/>
      <c r="P5" s="1645"/>
      <c r="Q5" s="1645"/>
      <c r="R5" s="1645"/>
      <c r="S5" s="1645"/>
      <c r="T5" s="1645"/>
      <c r="U5" s="1645"/>
    </row>
    <row customHeight="1" ht="17.25">
      <c r="C6" s="1539"/>
      <c r="D6" s="1978" t="s">
        <v>380</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294</v>
      </c>
      <c r="E10" s="2040"/>
      <c r="F10" s="2040"/>
      <c r="G10" s="2040"/>
      <c r="H10" s="2040"/>
      <c r="I10" s="2040"/>
      <c r="J10" s="2044" t="s">
        <v>295</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381</v>
      </c>
      <c r="I11" s="1994" t="s">
        <v>382</v>
      </c>
      <c r="J11" s="2044"/>
    </row>
    <row customHeight="1" ht="14.25">
      <c r="C12" s="1539"/>
      <c r="D12" s="1948"/>
      <c r="E12" s="2044"/>
      <c r="F12" s="2019"/>
      <c r="G12" s="2020"/>
      <c r="H12" s="2053"/>
      <c r="I12" s="2053"/>
      <c r="J12" s="2044"/>
    </row>
    <row s="1672" customFormat="1" customHeight="1" ht="11.25">
      <c r="C13" s="496"/>
      <c r="D13" s="497" t="s">
        <v>372</v>
      </c>
      <c r="E13" s="497"/>
      <c r="F13" s="497"/>
      <c r="G13" s="497"/>
      <c r="H13" s="495"/>
      <c r="I13" s="495"/>
      <c r="J13" s="433"/>
      <c r="L13" s="1645"/>
      <c r="M13" s="1645"/>
      <c r="N13" s="1645"/>
      <c r="O13" s="1645"/>
      <c r="P13" s="1645"/>
      <c r="Q13" s="1645"/>
      <c r="R13" s="1645"/>
      <c r="S13" s="1645"/>
      <c r="T13" s="1645"/>
      <c r="U13" s="1645"/>
    </row>
    <row customHeight="1" ht="14.25">
      <c r="A14" s="1638"/>
      <c r="C14" s="1539"/>
      <c r="D14" s="2054" t="s">
        <v>113</v>
      </c>
      <c r="E14" s="2056"/>
      <c r="F14" s="1648"/>
      <c r="G14" s="1647" t="s">
        <v>113</v>
      </c>
      <c r="H14" s="1654"/>
      <c r="I14" s="1652"/>
      <c r="J14" s="1988" t="s">
        <v>383</v>
      </c>
      <c r="K14" s="1638"/>
      <c r="R14" s="498" t="s">
        <v>377</v>
      </c>
      <c r="S14" s="498" t="s">
        <v>377</v>
      </c>
    </row>
    <row customHeight="1" ht="14.25">
      <c r="A15" s="1638"/>
      <c r="C15" s="1539"/>
      <c r="D15" s="2055"/>
      <c r="E15" s="2057"/>
      <c r="F15" s="403"/>
      <c r="G15" s="867"/>
      <c r="H15" s="867" t="s">
        <v>379</v>
      </c>
      <c r="I15" s="295"/>
      <c r="J15" s="1989"/>
      <c r="K15" s="1638"/>
      <c r="R15" s="498"/>
      <c r="S15" s="498"/>
    </row>
    <row customHeight="1" ht="14.25">
      <c r="A16" s="1638"/>
      <c r="C16" s="1539"/>
      <c r="D16" s="403"/>
      <c r="E16" s="867" t="s">
        <v>124</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F6AB8-6D99-6405-AF44-FF4F688E654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384</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294</v>
      </c>
      <c r="F7" s="2028"/>
      <c r="G7" s="2029"/>
      <c r="H7" s="2029"/>
      <c r="I7" s="2029"/>
      <c r="J7" s="2029"/>
      <c r="K7" s="2029"/>
      <c r="L7" s="2044" t="s">
        <v>295</v>
      </c>
    </row>
    <row customHeight="1" ht="45">
      <c r="D8" s="448"/>
      <c r="E8" s="471" t="s">
        <v>87</v>
      </c>
      <c r="F8" s="821"/>
      <c r="G8" s="463" t="s">
        <v>85</v>
      </c>
      <c r="H8" s="463" t="s">
        <v>86</v>
      </c>
      <c r="I8" s="412" t="s">
        <v>84</v>
      </c>
      <c r="J8" s="412" t="s">
        <v>385</v>
      </c>
      <c r="K8" s="412" t="s">
        <v>386</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387</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388</v>
      </c>
      <c r="Q12" s="514" t="s">
        <v>389</v>
      </c>
      <c r="R12" s="515" t="s">
        <v>390</v>
      </c>
      <c r="S12" s="509" t="s">
        <v>391</v>
      </c>
      <c r="T12" s="509"/>
      <c r="U12" s="509"/>
      <c r="V12" s="509"/>
    </row>
    <row customHeight="1" ht="15">
      <c r="A13" s="1920"/>
      <c r="B13" s="503"/>
      <c r="D13" s="504"/>
      <c r="E13" s="403"/>
      <c r="F13" s="527"/>
      <c r="G13" s="414" t="s">
        <v>106</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8DD96-F2F7-F3B1-8CFF-1D44956E379C}"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392</v>
      </c>
    </row>
    <row r="4" s="243" customFormat="1" customHeight="1" ht="15">
      <c r="C4" s="1851"/>
      <c r="D4" s="93"/>
      <c r="E4" s="371"/>
    </row>
    <row r="6" s="1850" customFormat="1" customHeight="1" ht="17.25">
      <c r="A6" s="1850" t="s">
        <v>393</v>
      </c>
    </row>
    <row r="8" s="243" customFormat="1" customHeight="1" ht="17.25">
      <c r="C8" s="1852"/>
      <c r="D8" s="93"/>
      <c r="E8" s="94"/>
    </row>
    <row r="11" s="1850" customFormat="1" customHeight="1" ht="17.25">
      <c r="A11" s="1850" t="s">
        <v>394</v>
      </c>
    </row>
    <row r="13" s="1854" customFormat="1" customHeight="1" ht="15">
      <c r="A13" s="2038">
        <v>1</v>
      </c>
      <c r="B13" s="1161"/>
      <c r="C13" s="799" t="s">
        <v>102</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102</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106</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395</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102</v>
      </c>
      <c r="D19" s="1929" t="s">
        <v>113</v>
      </c>
      <c r="E19" s="2110"/>
      <c r="F19" s="1928" t="s">
        <v>56</v>
      </c>
      <c r="G19" s="2111"/>
      <c r="H19" s="1948">
        <v>1</v>
      </c>
      <c r="I19" s="2113" t="str">
        <f>IF(U19="","",INDEX(TERRITORY_MR_LIST,MATCH(U19,TERRITORY_LIST_ID,0)))</f>
        <v/>
      </c>
      <c r="J19" s="1928" t="s">
        <v>56</v>
      </c>
      <c r="K19" s="830"/>
      <c r="L19" s="1816" t="s">
        <v>113</v>
      </c>
      <c r="M19" s="601"/>
      <c r="N19" s="602"/>
      <c r="O19" s="602"/>
      <c r="P19" s="602"/>
      <c r="Q19" s="602"/>
      <c r="R19" s="602"/>
      <c r="S19" s="602"/>
      <c r="T19" s="602"/>
      <c r="U19" s="603"/>
      <c r="V19" s="602"/>
      <c r="W19" s="602"/>
      <c r="X19" s="593"/>
      <c r="Y19" s="593" t="s">
        <v>121</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122</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123</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396</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102</v>
      </c>
      <c r="H25" s="1924">
        <v>1</v>
      </c>
      <c r="I25" s="2116" t="str">
        <f>IF(U25="","",INDEX(TERRITORY_MR_LIST,MATCH(U25,TERRITORY_LIST_ID,0)))</f>
        <v/>
      </c>
      <c r="J25" s="1928" t="s">
        <v>56</v>
      </c>
      <c r="K25" s="830"/>
      <c r="L25" s="1816" t="s">
        <v>113</v>
      </c>
      <c r="M25" s="601"/>
      <c r="N25" s="602"/>
      <c r="O25" s="602"/>
      <c r="P25" s="602"/>
      <c r="Q25" s="602"/>
      <c r="R25" s="602"/>
      <c r="S25" s="602"/>
      <c r="T25" s="602"/>
      <c r="U25" s="603"/>
      <c r="V25" s="602"/>
      <c r="W25" s="602"/>
      <c r="X25" s="593"/>
      <c r="Y25" s="593" t="s">
        <v>121</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122</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397</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102</v>
      </c>
      <c r="L30" s="1759" t="s">
        <v>113</v>
      </c>
      <c r="M30" s="809"/>
      <c r="N30" s="810"/>
      <c r="O30" s="602"/>
      <c r="P30" s="602"/>
      <c r="Q30" s="602"/>
      <c r="R30" s="602"/>
      <c r="S30" s="602"/>
      <c r="T30" s="602"/>
      <c r="U30" s="603"/>
      <c r="V30" s="602"/>
      <c r="W30" s="602"/>
      <c r="X30" s="593"/>
      <c r="Y30" s="593" t="s">
        <v>121</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398</v>
      </c>
    </row>
    <row customHeight="1" ht="11.25"/>
    <row s="453" customFormat="1" customHeight="1" ht="22.5">
      <c r="A35" s="1825"/>
      <c r="B35" s="455"/>
      <c r="C35" s="857"/>
      <c r="D35" s="438"/>
      <c r="E35" s="858"/>
      <c r="F35" s="1847"/>
      <c r="G35" s="1857"/>
      <c r="H35" s="473"/>
    </row>
    <row customHeight="1" ht="11.25"/>
    <row s="1850" customFormat="1" customHeight="1" ht="11.25">
      <c r="A37" s="1850" t="s">
        <v>399</v>
      </c>
    </row>
    <row customHeight="1" ht="11.25"/>
    <row s="453" customFormat="1" customHeight="1" ht="22.5">
      <c r="A39" s="455"/>
      <c r="B39" s="455"/>
      <c r="C39" s="455"/>
      <c r="D39" s="438"/>
      <c r="E39" s="858"/>
      <c r="F39" s="859"/>
      <c r="G39" s="1857"/>
      <c r="H39" s="473"/>
    </row>
    <row r="42" s="1850" customFormat="1" customHeight="1" ht="17.25">
      <c r="A42" s="1850" t="s">
        <v>400</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388</v>
      </c>
      <c r="Q44" s="514" t="s">
        <v>389</v>
      </c>
      <c r="R44" s="515" t="s">
        <v>390</v>
      </c>
      <c r="S44" s="1667" t="s">
        <v>391</v>
      </c>
      <c r="T44" s="1667"/>
      <c r="U44" s="1667"/>
      <c r="V44" s="1667"/>
    </row>
    <row r="46" s="1850" customFormat="1" customHeight="1" ht="11.25">
      <c r="A46" s="1850" t="s">
        <v>401</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377</v>
      </c>
      <c r="AQ48" s="1655" t="s">
        <v>377</v>
      </c>
      <c r="AR48" s="1667"/>
      <c r="AS48" s="1667"/>
    </row>
    <row r="50" s="1850" customFormat="1" customHeight="1" ht="11.25">
      <c r="A50" s="1850" t="s">
        <v>402</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403</v>
      </c>
    </row>
    <row r="56" s="1666" customFormat="1" customHeight="1" ht="14.25">
      <c r="A56" s="331"/>
      <c r="B56" s="1161"/>
      <c r="C56" s="368"/>
      <c r="D56" s="1845"/>
      <c r="E56" s="885"/>
      <c r="F56" s="1860"/>
      <c r="G56" s="0"/>
      <c r="I56" s="1655"/>
      <c r="J56" s="1655"/>
    </row>
    <row r="58" s="1850" customFormat="1" customHeight="1" ht="11.25">
      <c r="A58" s="1850" t="s">
        <v>404</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405</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406</v>
      </c>
    </row>
    <row r="63" s="1850" customFormat="1" customHeight="1" ht="11.25">
      <c r="A63" s="1850" t="s">
        <v>407</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405</v>
      </c>
    </row>
    <row r="67" s="1850" customFormat="1" customHeight="1" ht="11.25">
      <c r="A67" s="1850" t="s">
        <v>408</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113</v>
      </c>
      <c r="I70" s="2077"/>
      <c r="J70" s="2078"/>
      <c r="K70" s="2079"/>
      <c r="L70" s="2068" t="s">
        <v>56</v>
      </c>
      <c r="M70" s="1929"/>
      <c r="N70" s="1180"/>
      <c r="O70" s="1179" t="s">
        <v>372</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409</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410</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411</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412</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409</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413</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414</v>
      </c>
    </row>
    <row r="89" s="1666" customFormat="1" customHeight="1" ht="11.25">
      <c r="A89" s="1167"/>
      <c r="B89" s="1167"/>
      <c r="C89" s="1167"/>
      <c r="D89" s="1161"/>
      <c r="E89" s="1171"/>
      <c r="F89" s="1865"/>
      <c r="G89" s="1866"/>
      <c r="H89" s="2076" t="s">
        <v>113</v>
      </c>
      <c r="I89" s="2077"/>
      <c r="J89" s="2078"/>
      <c r="K89" s="2079"/>
      <c r="L89" s="2068" t="s">
        <v>56</v>
      </c>
      <c r="M89" s="1929"/>
      <c r="N89" s="1180"/>
      <c r="O89" s="1179" t="s">
        <v>372</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409</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410</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415</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416</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417</v>
      </c>
    </row>
    <row r="103" s="2413" customFormat="1" customHeight="1" ht="15">
      <c r="A103" s="621"/>
      <c r="B103" s="0"/>
      <c r="C103" s="0"/>
      <c r="D103" s="2139" t="s">
        <v>113</v>
      </c>
      <c r="E103" s="2124" t="s">
        <v>109</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418</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419</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420</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421</v>
      </c>
      <c r="F106" s="2137"/>
      <c r="G106" s="2137"/>
      <c r="H106" s="2137"/>
      <c r="I106" s="2137"/>
      <c r="J106" s="2137"/>
      <c r="K106" s="2137"/>
      <c r="L106" s="2137"/>
      <c r="M106" s="2137"/>
      <c r="N106" s="2137"/>
      <c r="O106" s="2137"/>
      <c r="P106" s="2137"/>
      <c r="Q106" s="556">
        <f>SUMIF(T107:T108,"i",Q107:Q108)</f>
        <v>0</v>
      </c>
      <c r="R106" s="1018"/>
      <c r="S106" s="1833" t="s">
        <v>422</v>
      </c>
      <c r="T106" s="714" t="s">
        <v>423</v>
      </c>
      <c r="U106" s="2138">
        <v>1</v>
      </c>
      <c r="V106" s="2138" t="s">
        <v>424</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425</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426</v>
      </c>
      <c r="F109" s="2137"/>
      <c r="G109" s="2137"/>
      <c r="H109" s="2137"/>
      <c r="I109" s="2137"/>
      <c r="J109" s="2137"/>
      <c r="K109" s="2137"/>
      <c r="L109" s="2137"/>
      <c r="M109" s="2137"/>
      <c r="N109" s="2137"/>
      <c r="O109" s="2137"/>
      <c r="P109" s="2137"/>
      <c r="Q109" s="556">
        <f>SUMIF(T110:T111,"i",Q110:Q111)</f>
        <v>0</v>
      </c>
      <c r="R109" s="1018"/>
      <c r="S109" s="1833" t="s">
        <v>427</v>
      </c>
      <c r="T109" s="714" t="s">
        <v>423</v>
      </c>
      <c r="U109" s="2138">
        <v>1</v>
      </c>
      <c r="V109" s="2138" t="s">
        <v>424</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425</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428</v>
      </c>
    </row>
    <row r="115" s="2413" customFormat="1" customHeight="1" ht="15">
      <c r="A115" s="621"/>
      <c r="B115" s="0"/>
      <c r="C115" s="0"/>
      <c r="D115" s="2139" t="s">
        <v>113</v>
      </c>
      <c r="E115" s="2124" t="s">
        <v>109</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418</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419</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420</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421</v>
      </c>
      <c r="F118" s="2137"/>
      <c r="G118" s="2137"/>
      <c r="H118" s="2137"/>
      <c r="I118" s="2137"/>
      <c r="J118" s="2137"/>
      <c r="K118" s="2137"/>
      <c r="L118" s="2137"/>
      <c r="M118" s="2137"/>
      <c r="N118" s="2137"/>
      <c r="O118" s="2137"/>
      <c r="P118" s="2137"/>
      <c r="Q118" s="556">
        <f>SUMIF(T119:T120,"i",Q119:Q120)</f>
        <v>0</v>
      </c>
      <c r="R118" s="1018"/>
      <c r="S118" s="1833" t="s">
        <v>422</v>
      </c>
      <c r="T118" s="714" t="s">
        <v>423</v>
      </c>
      <c r="U118" s="2138">
        <v>1</v>
      </c>
      <c r="V118" s="2138" t="s">
        <v>424</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425</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423</v>
      </c>
      <c r="U121" s="2138">
        <v>1</v>
      </c>
      <c r="V121" s="2138" t="s">
        <v>424</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429</v>
      </c>
    </row>
    <row r="127" s="2413" customFormat="1" customHeight="1" ht="45">
      <c r="A127" s="1841"/>
      <c r="B127" s="1161"/>
      <c r="C127" s="410"/>
      <c r="D127" s="0"/>
      <c r="E127" s="2128"/>
      <c r="F127" s="1929" t="s">
        <v>113</v>
      </c>
      <c r="G127" s="2131" t="s">
        <v>24</v>
      </c>
      <c r="H127" s="270"/>
      <c r="I127" s="634" t="s">
        <v>113</v>
      </c>
      <c r="J127" s="1842" t="s">
        <v>430</v>
      </c>
      <c r="K127" s="635" t="s">
        <v>431</v>
      </c>
      <c r="L127" s="2045" t="s">
        <v>431</v>
      </c>
      <c r="M127" s="2133"/>
      <c r="N127" s="635" t="s">
        <v>431</v>
      </c>
      <c r="O127" s="635" t="s">
        <v>431</v>
      </c>
      <c r="P127" s="635" t="s">
        <v>431</v>
      </c>
      <c r="Q127" s="636">
        <f>SUM(Q128:Q130)</f>
        <v>0</v>
      </c>
      <c r="R127" s="636">
        <f>IF(R124=0,0,(Q124/R124)*100)</f>
        <v>0</v>
      </c>
      <c r="S127" s="1998"/>
      <c r="T127" s="714" t="s">
        <v>423</v>
      </c>
      <c r="U127" s="0"/>
      <c r="V127" s="0"/>
      <c r="AC127" s="0"/>
    </row>
    <row s="2413" customFormat="1" customHeight="1" ht="11.25">
      <c r="A128" s="1841"/>
      <c r="B128" s="1161"/>
      <c r="C128" s="410"/>
      <c r="D128" s="0"/>
      <c r="E128" s="2129"/>
      <c r="F128" s="1929"/>
      <c r="G128" s="2131"/>
      <c r="H128" s="1948"/>
      <c r="I128" s="2076" t="s">
        <v>432</v>
      </c>
      <c r="J128" s="2134"/>
      <c r="K128" s="2135"/>
      <c r="L128" s="637"/>
      <c r="M128" s="638" t="s">
        <v>113</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433</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434</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432</v>
      </c>
      <c r="J135" s="2134"/>
      <c r="K135" s="2135"/>
      <c r="L135" s="637"/>
      <c r="M135" s="638" t="s">
        <v>113</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433</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113</v>
      </c>
      <c r="N138" s="1830"/>
      <c r="O138" s="639"/>
      <c r="P138" s="640"/>
      <c r="Q138" s="639"/>
      <c r="R138" s="641">
        <v>0</v>
      </c>
      <c r="S138" s="0"/>
      <c r="T138" s="714"/>
      <c r="U138" s="0"/>
      <c r="V138" s="0"/>
      <c r="AC138" s="0"/>
    </row>
    <row r="140" s="1850" customFormat="1" customHeight="1" ht="17.25">
      <c r="A140" s="1850" t="s">
        <v>435</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113</v>
      </c>
      <c r="N142" s="2063" t="str">
        <f>IF(Z142="","",INDEX(TERRITORY_MR_LIST,MATCH(Z142,TERRITORY_LIST_ID,0)))</f>
        <v/>
      </c>
      <c r="O142" s="2004" t="s">
        <v>58</v>
      </c>
      <c r="P142" s="1929"/>
      <c r="Q142" s="1929" t="s">
        <v>113</v>
      </c>
      <c r="R142" s="2059" t="s">
        <v>24</v>
      </c>
      <c r="S142" s="1928" t="s">
        <v>58</v>
      </c>
      <c r="T142" s="1846"/>
      <c r="U142" s="1846" t="s">
        <v>113</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436</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240</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241</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242</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113</v>
      </c>
      <c r="N148" s="2063" t="str">
        <f>IF(Z148="","",INDEX(TERRITORY_MR_LIST,MATCH(Z148,TERRITORY_LIST_ID,0)))</f>
        <v/>
      </c>
      <c r="O148" s="2004" t="s">
        <v>58</v>
      </c>
      <c r="P148" s="1929"/>
      <c r="Q148" s="1929" t="s">
        <v>113</v>
      </c>
      <c r="R148" s="2059" t="s">
        <v>24</v>
      </c>
      <c r="S148" s="1928" t="s">
        <v>58</v>
      </c>
      <c r="T148" s="1846"/>
      <c r="U148" s="1846" t="s">
        <v>113</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436</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240</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241</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113</v>
      </c>
      <c r="N153" s="2063" t="str">
        <f>IF(Z153="","",INDEX(TERRITORY_MR_LIST,MATCH(Z153,TERRITORY_LIST_ID,0)))</f>
        <v/>
      </c>
      <c r="O153" s="2004" t="s">
        <v>58</v>
      </c>
      <c r="P153" s="1929"/>
      <c r="Q153" s="1929" t="s">
        <v>113</v>
      </c>
      <c r="R153" s="2059" t="s">
        <v>24</v>
      </c>
      <c r="S153" s="1928" t="s">
        <v>58</v>
      </c>
      <c r="T153" s="1846"/>
      <c r="U153" s="1846" t="s">
        <v>113</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436</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240</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113</v>
      </c>
      <c r="R157" s="2059" t="s">
        <v>24</v>
      </c>
      <c r="S157" s="1928" t="s">
        <v>58</v>
      </c>
      <c r="T157" s="1846"/>
      <c r="U157" s="1846" t="s">
        <v>113</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436</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113</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437</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113</v>
      </c>
      <c r="N164" s="2063" t="str">
        <f>IF(Z164="","",INDEX(TERRITORY_MR_LIST,MATCH(Z164,TERRITORY_LIST_ID,0)))</f>
        <v/>
      </c>
      <c r="O164" s="2004" t="s">
        <v>58</v>
      </c>
      <c r="P164" s="1929"/>
      <c r="Q164" s="1929" t="s">
        <v>113</v>
      </c>
      <c r="R164" s="2059" t="s">
        <v>24</v>
      </c>
      <c r="S164" s="2060" t="s">
        <v>56</v>
      </c>
      <c r="T164" s="1837"/>
      <c r="U164" s="1837" t="s">
        <v>113</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240</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241</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242</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113</v>
      </c>
      <c r="N170" s="2063" t="str">
        <f>IF(Z170="","",INDEX(TERRITORY_MR_LIST,MATCH(Z170,TERRITORY_LIST_ID,0)))</f>
        <v/>
      </c>
      <c r="O170" s="2004" t="s">
        <v>58</v>
      </c>
      <c r="P170" s="1929"/>
      <c r="Q170" s="1929" t="s">
        <v>113</v>
      </c>
      <c r="R170" s="2059" t="s">
        <v>24</v>
      </c>
      <c r="S170" s="2060" t="s">
        <v>56</v>
      </c>
      <c r="T170" s="1837"/>
      <c r="U170" s="1837" t="s">
        <v>113</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240</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241</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113</v>
      </c>
      <c r="N175" s="2063" t="str">
        <f>IF(Z175="","",INDEX(TERRITORY_MR_LIST,MATCH(Z175,TERRITORY_LIST_ID,0)))</f>
        <v/>
      </c>
      <c r="O175" s="2004" t="s">
        <v>58</v>
      </c>
      <c r="P175" s="1929"/>
      <c r="Q175" s="1929" t="s">
        <v>113</v>
      </c>
      <c r="R175" s="2059" t="s">
        <v>24</v>
      </c>
      <c r="S175" s="2060" t="s">
        <v>56</v>
      </c>
      <c r="T175" s="1837"/>
      <c r="U175" s="1837" t="s">
        <v>113</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240</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113</v>
      </c>
      <c r="R179" s="2059" t="s">
        <v>24</v>
      </c>
      <c r="S179" s="2060" t="s">
        <v>56</v>
      </c>
      <c r="T179" s="1837"/>
      <c r="U179" s="1837" t="s">
        <v>113</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438</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113</v>
      </c>
      <c r="P190" s="2079"/>
      <c r="Q190" s="1612"/>
      <c r="R190" s="2004" t="s">
        <v>58</v>
      </c>
      <c r="S190" s="2004" t="s">
        <v>58</v>
      </c>
      <c r="T190" s="1890"/>
      <c r="U190" s="1929" t="s">
        <v>113</v>
      </c>
      <c r="V190" s="2086" t="str">
        <f>IF(AK190="","",INDEX(TERRITORY_MR_LIST,MATCH(AK190,TERRITORY_LIST_ID,0)))</f>
        <v/>
      </c>
      <c r="W190" s="1613"/>
      <c r="X190" s="2004" t="s">
        <v>58</v>
      </c>
      <c r="Y190" s="2004" t="s">
        <v>56</v>
      </c>
      <c r="Z190" s="1597"/>
      <c r="AA190" s="1929" t="s">
        <v>113</v>
      </c>
      <c r="AB190" s="2088"/>
      <c r="AC190" s="1614"/>
      <c r="AD190" s="2004" t="s">
        <v>58</v>
      </c>
      <c r="AE190" s="2004" t="s">
        <v>56</v>
      </c>
      <c r="AF190" s="1595"/>
      <c r="AG190" s="1846" t="s">
        <v>113</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439</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440</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107</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441</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242</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93DDD-0C34-381B-F8CE-B6FD133C1D99}"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294</v>
      </c>
      <c r="E9" s="2029"/>
      <c r="F9" s="2029"/>
      <c r="G9" s="2156" t="s">
        <v>295</v>
      </c>
    </row>
    <row customHeight="1" ht="14.25">
      <c r="C10" s="76"/>
      <c r="D10" s="85" t="s">
        <v>87</v>
      </c>
      <c r="E10" s="88" t="s">
        <v>296</v>
      </c>
      <c r="F10" s="88" t="s">
        <v>386</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300</v>
      </c>
      <c r="G12" s="131"/>
    </row>
    <row customHeight="1" ht="22.5">
      <c r="A13" s="171"/>
      <c r="C13" s="76"/>
      <c r="D13" s="127" t="s">
        <v>432</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300</v>
      </c>
      <c r="G13" s="131"/>
    </row>
    <row customHeight="1" ht="14.25">
      <c r="A14" s="171"/>
      <c r="C14" s="76"/>
      <c r="D14" s="127" t="s">
        <v>442</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443</v>
      </c>
      <c r="F15" s="180"/>
      <c r="G15" s="1990"/>
    </row>
    <row customHeight="1" ht="14.25">
      <c r="A16" s="171"/>
      <c r="C16" s="76"/>
      <c r="D16" s="127" t="s">
        <v>444</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300</v>
      </c>
      <c r="G16" s="325"/>
    </row>
    <row customHeight="1" ht="14.25">
      <c r="A17" s="171"/>
      <c r="C17" s="76"/>
      <c r="D17" s="127" t="s">
        <v>445</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446</v>
      </c>
      <c r="F18" s="326"/>
      <c r="G18" s="1990"/>
      <c r="I18" s="338"/>
      <c r="J18" s="338"/>
    </row>
    <row s="1666" customFormat="1" customHeight="1" ht="256.5" hidden="1">
      <c r="A19" s="331"/>
      <c r="B19" s="415"/>
      <c r="C19" s="368"/>
      <c r="D19" s="883" t="s">
        <v>447</v>
      </c>
      <c r="E19" s="882" t="s">
        <v>448</v>
      </c>
      <c r="F19" s="382"/>
      <c r="G19" s="325" t="s">
        <v>449</v>
      </c>
      <c r="I19" s="498"/>
      <c r="J19" s="498"/>
    </row>
    <row s="1666" customFormat="1" customHeight="1" ht="14.25">
      <c r="A20" s="331"/>
      <c r="B20" s="126"/>
      <c r="C20" s="288"/>
      <c r="D20" s="884">
        <v>2</v>
      </c>
      <c r="E20" s="318" t="s">
        <v>450</v>
      </c>
      <c r="F20" s="177" t="s">
        <v>300</v>
      </c>
      <c r="G20" s="325"/>
      <c r="I20" s="338"/>
      <c r="J20" s="338"/>
    </row>
    <row s="1666" customFormat="1" customHeight="1" ht="18.75" hidden="1">
      <c r="A21" s="331"/>
      <c r="B21" s="126"/>
      <c r="C21" s="288"/>
      <c r="D21" s="321" t="s">
        <v>451</v>
      </c>
      <c r="E21" s="320"/>
      <c r="F21" s="319"/>
      <c r="G21" s="329"/>
      <c r="H21" s="322"/>
      <c r="I21" s="338"/>
      <c r="J21" s="338"/>
    </row>
    <row customHeight="1" ht="15">
      <c r="A22" s="171"/>
      <c r="C22" s="76"/>
      <c r="D22" s="89"/>
      <c r="E22" s="182" t="s">
        <v>452</v>
      </c>
      <c r="F22" s="326"/>
      <c r="G22" s="327"/>
    </row>
    <row s="1666" customFormat="1" customHeight="1" ht="22.5" hidden="1">
      <c r="A23" s="331"/>
      <c r="B23" s="1161"/>
      <c r="C23" s="368"/>
      <c r="D23" s="1704" t="s">
        <v>101</v>
      </c>
      <c r="E23" s="176" t="s">
        <v>453</v>
      </c>
      <c r="F23" s="1701" t="s">
        <v>300</v>
      </c>
      <c r="G23" s="333"/>
      <c r="I23" s="1655"/>
      <c r="J23" s="1655"/>
    </row>
    <row s="1666" customFormat="1" customHeight="1" ht="14.25" hidden="1">
      <c r="A24" s="331"/>
      <c r="B24" s="1161"/>
      <c r="C24" s="368"/>
      <c r="D24" s="1704" t="s">
        <v>454</v>
      </c>
      <c r="E24" s="1703" t="s">
        <v>455</v>
      </c>
      <c r="F24" s="1701" t="s">
        <v>300</v>
      </c>
      <c r="G24" s="325"/>
      <c r="I24" s="1655"/>
      <c r="J24" s="1655"/>
    </row>
    <row s="1666" customFormat="1" customHeight="1" ht="14.25" hidden="1">
      <c r="A25" s="331"/>
      <c r="B25" s="1161"/>
      <c r="C25" s="368"/>
      <c r="D25" s="1704" t="s">
        <v>456</v>
      </c>
      <c r="E25" s="174"/>
      <c r="F25" s="382"/>
      <c r="G25" s="1988" t="s">
        <v>457</v>
      </c>
      <c r="I25" s="1655"/>
      <c r="J25" s="1655"/>
    </row>
    <row s="1666" customFormat="1" customHeight="1" ht="22.5" hidden="1">
      <c r="A26" s="331"/>
      <c r="B26" s="1161"/>
      <c r="C26" s="368"/>
      <c r="D26" s="335"/>
      <c r="E26" s="337" t="s">
        <v>458</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7416E-84D4-6BE2-6292-ED810431FFC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126</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466</v>
      </c>
      <c r="M6" s="535"/>
      <c r="P6" s="2172">
        <v>1</v>
      </c>
      <c r="Q6" s="1328"/>
      <c r="R6" s="344"/>
      <c r="S6" s="1332">
        <f>$I6</f>
      </c>
      <c r="T6" s="266" t="s">
        <v>467</v>
      </c>
      <c r="U6" s="280"/>
      <c r="V6" s="2160"/>
      <c r="W6" s="2161"/>
      <c r="X6" s="2161"/>
      <c r="Y6" s="2161"/>
      <c r="Z6" s="2161"/>
      <c r="AA6" s="2161"/>
      <c r="AB6" s="2161"/>
      <c r="AC6" s="2162"/>
      <c r="AD6" s="2160"/>
      <c r="AE6" s="2161"/>
      <c r="AF6" s="2161"/>
      <c r="AG6" s="2161"/>
      <c r="AH6" s="2161"/>
      <c r="AI6" s="2161"/>
      <c r="AJ6" s="2161"/>
      <c r="AK6" s="2161"/>
      <c r="AL6" s="2162"/>
      <c r="AM6" s="1279" t="s">
        <v>468</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32">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476</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436</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45280.38684027778</v>
      </c>
      <c r="W30" s="2179"/>
      <c r="X30" s="2179"/>
      <c r="Y30" s="2179"/>
      <c r="Z30" s="2179"/>
      <c r="AA30" s="2179"/>
      <c r="AB30" s="2179"/>
      <c r="AC30" s="314"/>
      <c r="AD30" s="2179" t="str">
        <f>IF(TITLE_DATE_CHANGE_PERIOD="",IF(TITLE_DATE_PR="","",TITLE_DATE_PR),TITLE_DATE_CHANGE_PERIOD)</f>
        <v>45280.38684027778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81/1</v>
      </c>
      <c r="W31" s="2166"/>
      <c r="X31" s="2166"/>
      <c r="Y31" s="2166"/>
      <c r="Z31" s="2166"/>
      <c r="AA31" s="2166"/>
      <c r="AB31" s="2166"/>
      <c r="AC31" s="314"/>
      <c r="AD31" s="2166" t="str">
        <f>IF(TITLE_NUMBER_PR_CHANGE="",IF(TITLE_NUMBER_PR="","",TITLE_NUMBER_PR),TITLE_NUMBER_PR_CHANGE)</f>
        <v>81/1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45280.38684027778</v>
      </c>
      <c r="W34" s="2179"/>
      <c r="X34" s="2179"/>
      <c r="Y34" s="2179"/>
      <c r="Z34" s="2179"/>
      <c r="AA34" s="2179"/>
      <c r="AB34" s="2179"/>
      <c r="AC34" s="314"/>
      <c r="AD34" s="2179" t="str">
        <f>IF(TITLE_DATE_CHANGE_PERIOD="",IF(TITLE_DATE_PR="","",TITLE_DATE_PR),TITLE_DATE_CHANGE_PERIOD)</f>
        <v>45280.38684027778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81/1</v>
      </c>
      <c r="W35" s="2166"/>
      <c r="X35" s="2166"/>
      <c r="Y35" s="2166"/>
      <c r="Z35" s="2166"/>
      <c r="AA35" s="2166"/>
      <c r="AB35" s="2166"/>
      <c r="AC35" s="314"/>
      <c r="AD35" s="2166" t="str">
        <f>IF(TITLE_NUMBER_PR_CHANGE="",IF(TITLE_NUMBER_PR="","",TITLE_NUMBER_PR),TITLE_NUMBER_PR_CHANGE)</f>
        <v>81/1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87</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195" t="s">
        <v>492</v>
      </c>
      <c r="AM39" s="1948"/>
    </row>
    <row customHeight="1" ht="33.75">
      <c r="Q40" s="368"/>
      <c r="R40" s="368"/>
      <c r="S40" s="2188"/>
      <c r="T40" s="2029"/>
      <c r="U40" s="1032"/>
      <c r="V40" s="2175" t="s">
        <v>493</v>
      </c>
      <c r="W40" s="2455" t="s">
        <v>494</v>
      </c>
      <c r="X40" s="2177" t="s">
        <v>495</v>
      </c>
      <c r="Y40" s="2178"/>
      <c r="Z40" s="2177" t="s">
        <v>496</v>
      </c>
      <c r="AA40" s="2184"/>
      <c r="AB40" s="2178"/>
      <c r="AC40" s="2193"/>
      <c r="AD40" s="2175" t="s">
        <v>493</v>
      </c>
      <c r="AE40" s="2198" t="s">
        <v>494</v>
      </c>
      <c r="AF40" s="2177" t="s">
        <v>495</v>
      </c>
      <c r="AG40" s="2178"/>
      <c r="AH40" s="2177" t="s">
        <v>496</v>
      </c>
      <c r="AI40" s="2184"/>
      <c r="AJ40" s="2178"/>
      <c r="AK40" s="2193"/>
      <c r="AL40" s="2196"/>
      <c r="AM40" s="1948"/>
    </row>
    <row customHeight="1" ht="33.75">
      <c r="A41" s="1393"/>
      <c r="B41" s="1393" t="s">
        <v>138</v>
      </c>
      <c r="C41" s="1393" t="s">
        <v>139</v>
      </c>
      <c r="D41" s="1393" t="s">
        <v>140</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229" t="s">
        <v>506</v>
      </c>
      <c r="AA41" s="2185" t="s">
        <v>507</v>
      </c>
      <c r="AB41" s="2186"/>
      <c r="AC41" s="2194"/>
      <c r="AD41" s="2176"/>
      <c r="AE41" s="2199"/>
      <c r="AF41" s="1230" t="s">
        <v>504</v>
      </c>
      <c r="AG41" s="1230" t="s">
        <v>505</v>
      </c>
      <c r="AH41" s="1336" t="s">
        <v>506</v>
      </c>
      <c r="AI41" s="2185" t="s">
        <v>507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113</v>
      </c>
      <c r="T42" s="1274" t="s">
        <v>101</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159</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126</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159</v>
      </c>
      <c r="B44" s="1386" t="s">
        <v>160</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159</v>
      </c>
      <c r="B45" s="1386" t="s">
        <v>160</v>
      </c>
      <c r="C45" s="1386" t="s">
        <v>161</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3.25">
      <c r="A46" s="1386" t="s">
        <v>159</v>
      </c>
      <c r="B46" s="1386" t="s">
        <v>160</v>
      </c>
      <c r="C46" s="1386" t="s">
        <v>161</v>
      </c>
      <c r="D46" s="1386" t="s">
        <v>162</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customHeight="1" ht="47.25">
      <c r="A47" s="1386" t="s">
        <v>159</v>
      </c>
      <c r="B47" s="1386" t="s">
        <v>160</v>
      </c>
      <c r="C47" s="1386" t="s">
        <v>161</v>
      </c>
      <c r="D47" s="1386" t="s">
        <v>162</v>
      </c>
      <c r="E47" s="2174"/>
      <c r="F47" s="2174"/>
      <c r="G47" s="2174"/>
      <c r="H47" s="2174"/>
      <c r="I47" s="2171" t="str">
        <f>S46&amp;".1"</f>
        <v>....1</v>
      </c>
      <c r="J47" s="1386"/>
      <c r="K47" s="1386"/>
      <c r="L47" s="1387" t="s">
        <v>466</v>
      </c>
      <c r="P47" s="2172">
        <v>1</v>
      </c>
      <c r="Q47" s="1228"/>
      <c r="R47" s="344"/>
      <c r="S47" s="1234" t="str">
        <f>$I47</f>
        <v>....1</v>
      </c>
      <c r="T47" s="266" t="s">
        <v>467</v>
      </c>
      <c r="U47" s="280"/>
      <c r="V47" s="2160"/>
      <c r="W47" s="2161"/>
      <c r="X47" s="2161"/>
      <c r="Y47" s="2161"/>
      <c r="Z47" s="2161"/>
      <c r="AA47" s="2161"/>
      <c r="AB47" s="2161"/>
      <c r="AC47" s="2162"/>
      <c r="AD47" s="2160"/>
      <c r="AE47" s="2161"/>
      <c r="AF47" s="2161"/>
      <c r="AG47" s="2161"/>
      <c r="AH47" s="2161"/>
      <c r="AI47" s="2161"/>
      <c r="AJ47" s="2161"/>
      <c r="AK47" s="2161"/>
      <c r="AL47" s="2162"/>
      <c r="AM47" s="1279" t="s">
        <v>468</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159</v>
      </c>
      <c r="B48" s="1386" t="s">
        <v>160</v>
      </c>
      <c r="C48" s="1386" t="s">
        <v>161</v>
      </c>
      <c r="D48" s="1386" t="s">
        <v>162</v>
      </c>
      <c r="E48" s="2174"/>
      <c r="F48" s="2174"/>
      <c r="G48" s="2174"/>
      <c r="H48" s="2174"/>
      <c r="I48" s="2201"/>
      <c r="J48" s="2171" t="str">
        <f>I47&amp;".1"</f>
        <v>....1.1</v>
      </c>
      <c r="K48" s="1386"/>
      <c r="L48" s="1387" t="s">
        <v>469</v>
      </c>
      <c r="P48" s="2172"/>
      <c r="Q48" s="2172">
        <v>1</v>
      </c>
      <c r="R48" s="345"/>
      <c r="S48" s="1234" t="str">
        <f>$J48</f>
        <v>....1.1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3.25">
      <c r="A49" s="1386" t="s">
        <v>159</v>
      </c>
      <c r="B49" s="1386" t="s">
        <v>160</v>
      </c>
      <c r="C49" s="1386" t="s">
        <v>161</v>
      </c>
      <c r="D49" s="1386" t="s">
        <v>162</v>
      </c>
      <c r="E49" s="2174"/>
      <c r="F49" s="2174"/>
      <c r="G49" s="2174"/>
      <c r="H49" s="2174"/>
      <c r="I49" s="2201"/>
      <c r="J49" s="2201"/>
      <c r="K49" s="2171" t="str">
        <f>J48&amp;".1"</f>
        <v>....1.1.1</v>
      </c>
      <c r="L49" s="1387" t="s">
        <v>472</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473</v>
      </c>
      <c r="AN49" s="509">
        <f>STRCHECKDATE(V50:AL50)</f>
      </c>
      <c r="AO49" s="498"/>
      <c r="AP49" s="498" t="str">
        <f>IF(T49="","",T49)</f>
        <v/>
      </c>
      <c r="AQ49" s="498"/>
      <c r="AR49" s="498"/>
    </row>
    <row customHeight="1" ht="0.75">
      <c r="A50" s="1386" t="s">
        <v>159</v>
      </c>
      <c r="B50" s="1386" t="s">
        <v>160</v>
      </c>
      <c r="C50" s="1386" t="s">
        <v>161</v>
      </c>
      <c r="D50" s="1386" t="s">
        <v>162</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159</v>
      </c>
      <c r="B51" s="1386" t="s">
        <v>160</v>
      </c>
      <c r="C51" s="1386" t="s">
        <v>161</v>
      </c>
      <c r="D51" s="1386" t="s">
        <v>162</v>
      </c>
      <c r="E51" s="2174"/>
      <c r="F51" s="2174"/>
      <c r="G51" s="2174"/>
      <c r="H51" s="2174"/>
      <c r="I51" s="2201"/>
      <c r="J51" s="2171"/>
      <c r="K51" s="1386"/>
      <c r="L51" s="1387"/>
      <c r="P51" s="2172"/>
      <c r="Q51" s="2172"/>
      <c r="R51" s="344"/>
      <c r="S51" s="1301"/>
      <c r="T51" s="269"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159</v>
      </c>
      <c r="B52" s="1386" t="s">
        <v>160</v>
      </c>
      <c r="C52" s="1386" t="s">
        <v>161</v>
      </c>
      <c r="D52" s="1386" t="s">
        <v>162</v>
      </c>
      <c r="E52" s="2174"/>
      <c r="F52" s="2174"/>
      <c r="G52" s="2174"/>
      <c r="H52" s="2174"/>
      <c r="I52" s="2171"/>
      <c r="J52" s="1386"/>
      <c r="K52" s="1386"/>
      <c r="L52" s="1387"/>
      <c r="P52" s="2172"/>
      <c r="Q52" s="1228"/>
      <c r="R52" s="344"/>
      <c r="S52" s="1301"/>
      <c r="T52" s="268"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159</v>
      </c>
      <c r="B53" s="1386" t="s">
        <v>160</v>
      </c>
      <c r="C53" s="1386" t="s">
        <v>161</v>
      </c>
      <c r="D53" s="1386" t="s">
        <v>162</v>
      </c>
      <c r="E53" s="2174"/>
      <c r="F53" s="2174"/>
      <c r="G53" s="2174"/>
      <c r="H53" s="2173"/>
      <c r="I53" s="1386"/>
      <c r="J53" s="1386"/>
      <c r="K53" s="1386"/>
      <c r="L53" s="1387"/>
      <c r="M53" s="1388"/>
      <c r="N53" s="1388"/>
      <c r="O53" s="535"/>
      <c r="P53" s="348"/>
      <c r="Q53" s="367"/>
      <c r="R53" s="343"/>
      <c r="S53" s="1301"/>
      <c r="T53" s="356" t="s">
        <v>476</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159</v>
      </c>
      <c r="B54" s="1366" t="s">
        <v>160</v>
      </c>
      <c r="C54" s="1366" t="s">
        <v>161</v>
      </c>
      <c r="D54" s="1337"/>
      <c r="E54" s="2174"/>
      <c r="F54" s="2174"/>
      <c r="G54" s="2173"/>
      <c r="H54" s="1337"/>
      <c r="I54" s="1337"/>
      <c r="J54" s="1337"/>
      <c r="K54" s="1337"/>
      <c r="L54" s="1362"/>
      <c r="M54" s="1338"/>
      <c r="N54" s="1338"/>
      <c r="P54" s="1339"/>
      <c r="Q54" s="1340"/>
      <c r="R54" s="1339"/>
      <c r="S54" s="1345"/>
      <c r="T54" s="1348" t="s">
        <v>436</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159</v>
      </c>
      <c r="B55" s="1366" t="s">
        <v>160</v>
      </c>
      <c r="C55" s="1337"/>
      <c r="D55" s="1337"/>
      <c r="E55" s="2174"/>
      <c r="F55" s="2173"/>
      <c r="G55" s="1337"/>
      <c r="H55" s="1337"/>
      <c r="I55" s="1337"/>
      <c r="J55" s="1337"/>
      <c r="K55" s="1337"/>
      <c r="L55" s="1362"/>
      <c r="M55" s="1344"/>
      <c r="N55" s="1344"/>
      <c r="P55" s="1339"/>
      <c r="Q55" s="1340"/>
      <c r="R55" s="1339"/>
      <c r="S55" s="1345"/>
      <c r="T55" s="1348" t="s">
        <v>240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159</v>
      </c>
      <c r="B56" s="1366"/>
      <c r="C56" s="1366"/>
      <c r="D56" s="1366"/>
      <c r="E56" s="2173"/>
      <c r="F56" s="1366"/>
      <c r="G56" s="1366"/>
      <c r="H56" s="1366"/>
      <c r="I56" s="1366"/>
      <c r="J56" s="1366"/>
      <c r="K56" s="1366"/>
      <c r="L56" s="1369"/>
      <c r="M56" s="1344"/>
      <c r="N56" s="1344"/>
      <c r="O56" s="516"/>
      <c r="P56" s="376"/>
      <c r="Q56" s="1367"/>
      <c r="R56" s="376"/>
      <c r="S56" s="1345"/>
      <c r="T56" s="1348" t="s">
        <v>241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242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508</v>
      </c>
      <c r="T59" s="2200" t="s">
        <v>509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510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508</v>
      </c>
      <c r="T62" s="2200" t="s">
        <v>511</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512</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513</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054CA-0A96-E5AA-2E4C-7F0F864854B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126</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466</v>
      </c>
      <c r="M6" s="535"/>
      <c r="P6" s="2172">
        <v>1</v>
      </c>
      <c r="Q6" s="1354"/>
      <c r="R6" s="344"/>
      <c r="S6" s="1359">
        <f>$I6</f>
      </c>
      <c r="T6" s="266" t="s">
        <v>467</v>
      </c>
      <c r="U6" s="280"/>
      <c r="V6" s="2160"/>
      <c r="W6" s="2161"/>
      <c r="X6" s="2161"/>
      <c r="Y6" s="2161"/>
      <c r="Z6" s="2161"/>
      <c r="AA6" s="2161"/>
      <c r="AB6" s="2161"/>
      <c r="AC6" s="2162"/>
      <c r="AD6" s="2160"/>
      <c r="AE6" s="2161"/>
      <c r="AF6" s="2161"/>
      <c r="AG6" s="2161"/>
      <c r="AH6" s="2161"/>
      <c r="AI6" s="2161"/>
      <c r="AJ6" s="2161"/>
      <c r="AK6" s="2161"/>
      <c r="AL6" s="2162"/>
      <c r="AM6" s="1279" t="s">
        <v>468</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476</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436</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45280.38684027778</v>
      </c>
      <c r="W30" s="2179"/>
      <c r="X30" s="2179"/>
      <c r="Y30" s="2179"/>
      <c r="Z30" s="2179"/>
      <c r="AA30" s="2179"/>
      <c r="AB30" s="2179"/>
      <c r="AC30" s="314"/>
      <c r="AD30" s="2179" t="str">
        <f>IF(TITLE_DATE_CHANGE_PERIOD="",IF(TITLE_DATE_PR="","",TITLE_DATE_PR),TITLE_DATE_CHANGE_PERIOD)</f>
        <v>45280.38684027778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81/1</v>
      </c>
      <c r="W31" s="2166"/>
      <c r="X31" s="2166"/>
      <c r="Y31" s="2166"/>
      <c r="Z31" s="2166"/>
      <c r="AA31" s="2166"/>
      <c r="AB31" s="2166"/>
      <c r="AC31" s="314"/>
      <c r="AD31" s="2166" t="str">
        <f>IF(TITLE_NUMBER_PR_CHANGE="",IF(TITLE_NUMBER_PR="","",TITLE_NUMBER_PR),TITLE_NUMBER_PR_CHANGE)</f>
        <v>81/1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45280.38684027778</v>
      </c>
      <c r="W34" s="2179"/>
      <c r="X34" s="2179"/>
      <c r="Y34" s="2179"/>
      <c r="Z34" s="2179"/>
      <c r="AA34" s="2179"/>
      <c r="AB34" s="2179"/>
      <c r="AC34" s="314"/>
      <c r="AD34" s="2179" t="str">
        <f>IF(TITLE_DATE_CHANGE_PERIOD="",IF(TITLE_DATE_PR="","",TITLE_DATE_PR),TITLE_DATE_CHANGE_PERIOD)</f>
        <v>45280.38684027778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81/1</v>
      </c>
      <c r="W35" s="2166"/>
      <c r="X35" s="2166"/>
      <c r="Y35" s="2166"/>
      <c r="Z35" s="2166"/>
      <c r="AA35" s="2166"/>
      <c r="AB35" s="2166"/>
      <c r="AC35" s="314"/>
      <c r="AD35" s="2166" t="str">
        <f>IF(TITLE_NUMBER_PR_CHANGE="",IF(TITLE_NUMBER_PR="","",TITLE_NUMBER_PR),TITLE_NUMBER_PR_CHANGE)</f>
        <v>81/1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87</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195" t="s">
        <v>492</v>
      </c>
      <c r="AM39" s="1948"/>
    </row>
    <row customHeight="1" ht="33.75">
      <c r="Q40" s="368"/>
      <c r="R40" s="368"/>
      <c r="S40" s="2188"/>
      <c r="T40" s="2029"/>
      <c r="U40" s="1032"/>
      <c r="V40" s="2175" t="s">
        <v>493</v>
      </c>
      <c r="W40" s="2198" t="s">
        <v>494</v>
      </c>
      <c r="X40" s="2177" t="s">
        <v>495</v>
      </c>
      <c r="Y40" s="2178"/>
      <c r="Z40" s="2177" t="s">
        <v>514</v>
      </c>
      <c r="AA40" s="2184"/>
      <c r="AB40" s="2178"/>
      <c r="AC40" s="2193"/>
      <c r="AD40" s="2175" t="s">
        <v>493</v>
      </c>
      <c r="AE40" s="2198" t="s">
        <v>494</v>
      </c>
      <c r="AF40" s="2177" t="s">
        <v>495</v>
      </c>
      <c r="AG40" s="2178"/>
      <c r="AH40" s="2177" t="s">
        <v>496</v>
      </c>
      <c r="AI40" s="2184"/>
      <c r="AJ40" s="2178"/>
      <c r="AK40" s="2193"/>
      <c r="AL40" s="2196"/>
      <c r="AM40" s="1948"/>
    </row>
    <row customHeight="1" ht="33.75">
      <c r="A41" s="1393"/>
      <c r="B41" s="1393" t="s">
        <v>138</v>
      </c>
      <c r="C41" s="1393" t="s">
        <v>139</v>
      </c>
      <c r="D41" s="1393" t="s">
        <v>140</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113</v>
      </c>
      <c r="T42" s="1274" t="s">
        <v>101</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126</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165</v>
      </c>
      <c r="B44" s="1386" t="s">
        <v>166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165</v>
      </c>
      <c r="B45" s="1386" t="s">
        <v>166</v>
      </c>
      <c r="C45" s="1386" t="s">
        <v>167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1">
      <c r="A46" s="1386" t="s">
        <v>165</v>
      </c>
      <c r="B46" s="1386" t="s">
        <v>166</v>
      </c>
      <c r="C46" s="1386" t="s">
        <v>167</v>
      </c>
      <c r="D46" s="1386" t="s">
        <v>168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customHeight="1" ht="47.25">
      <c r="A47" s="1386" t="s">
        <v>165</v>
      </c>
      <c r="B47" s="1386" t="s">
        <v>166</v>
      </c>
      <c r="C47" s="1386" t="s">
        <v>167</v>
      </c>
      <c r="D47" s="1386" t="s">
        <v>168</v>
      </c>
      <c r="E47" s="2174"/>
      <c r="F47" s="2174"/>
      <c r="G47" s="2174"/>
      <c r="H47" s="2174"/>
      <c r="I47" s="2171" t="str">
        <f>S46&amp;".1"</f>
        <v>....1</v>
      </c>
      <c r="J47" s="1386"/>
      <c r="K47" s="1386"/>
      <c r="L47" s="1387" t="s">
        <v>466</v>
      </c>
      <c r="P47" s="2172">
        <v>1</v>
      </c>
      <c r="Q47" s="1354"/>
      <c r="R47" s="344"/>
      <c r="S47" s="1359" t="str">
        <f>$I47</f>
        <v>....1</v>
      </c>
      <c r="T47" s="266" t="s">
        <v>467</v>
      </c>
      <c r="U47" s="280"/>
      <c r="V47" s="2160"/>
      <c r="W47" s="2161"/>
      <c r="X47" s="2161"/>
      <c r="Y47" s="2161"/>
      <c r="Z47" s="2161"/>
      <c r="AA47" s="2161"/>
      <c r="AB47" s="2161"/>
      <c r="AC47" s="2162"/>
      <c r="AD47" s="2160"/>
      <c r="AE47" s="2161"/>
      <c r="AF47" s="2161"/>
      <c r="AG47" s="2161"/>
      <c r="AH47" s="2161"/>
      <c r="AI47" s="2161"/>
      <c r="AJ47" s="2161"/>
      <c r="AK47" s="2161"/>
      <c r="AL47" s="2162"/>
      <c r="AM47" s="1279" t="s">
        <v>468</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165</v>
      </c>
      <c r="B48" s="1386" t="s">
        <v>166</v>
      </c>
      <c r="C48" s="1386" t="s">
        <v>167</v>
      </c>
      <c r="D48" s="1386" t="s">
        <v>168</v>
      </c>
      <c r="E48" s="2174"/>
      <c r="F48" s="2174"/>
      <c r="G48" s="2174"/>
      <c r="H48" s="2174"/>
      <c r="I48" s="2201"/>
      <c r="J48" s="2171" t="str">
        <f>I47&amp;".1"</f>
        <v>....1.1</v>
      </c>
      <c r="K48" s="1386"/>
      <c r="L48" s="1387" t="s">
        <v>469</v>
      </c>
      <c r="P48" s="2172"/>
      <c r="Q48" s="2172">
        <v>1</v>
      </c>
      <c r="R48" s="345"/>
      <c r="S48" s="1359" t="str">
        <f>$J48</f>
        <v>....1.1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1">
      <c r="A49" s="1386" t="s">
        <v>165</v>
      </c>
      <c r="B49" s="1386" t="s">
        <v>166</v>
      </c>
      <c r="C49" s="1386" t="s">
        <v>167</v>
      </c>
      <c r="D49" s="1386" t="s">
        <v>168</v>
      </c>
      <c r="E49" s="2174"/>
      <c r="F49" s="2174"/>
      <c r="G49" s="2174"/>
      <c r="H49" s="2174"/>
      <c r="I49" s="2201"/>
      <c r="J49" s="2201"/>
      <c r="K49" s="2171" t="str">
        <f>J48&amp;".1"</f>
        <v>....1.1.1</v>
      </c>
      <c r="L49" s="1387" t="s">
        <v>472</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473</v>
      </c>
      <c r="AN49" s="509">
        <f>STRCHECKDATE(V50:AL50)</f>
      </c>
      <c r="AO49" s="498"/>
      <c r="AP49" s="498" t="str">
        <f>IF(T49="","",T49)</f>
        <v/>
      </c>
      <c r="AQ49" s="498"/>
      <c r="AR49" s="498"/>
    </row>
    <row customHeight="1" ht="0.75">
      <c r="A50" s="1386" t="s">
        <v>165</v>
      </c>
      <c r="B50" s="1386" t="s">
        <v>166</v>
      </c>
      <c r="C50" s="1386" t="s">
        <v>167</v>
      </c>
      <c r="D50" s="1386" t="s">
        <v>168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165</v>
      </c>
      <c r="B51" s="1386" t="s">
        <v>166</v>
      </c>
      <c r="C51" s="1386" t="s">
        <v>167</v>
      </c>
      <c r="D51" s="1386" t="s">
        <v>168</v>
      </c>
      <c r="E51" s="2174"/>
      <c r="F51" s="2174"/>
      <c r="G51" s="2174"/>
      <c r="H51" s="2174"/>
      <c r="I51" s="2201"/>
      <c r="J51" s="2171"/>
      <c r="K51" s="1386"/>
      <c r="L51" s="1387"/>
      <c r="P51" s="2172"/>
      <c r="Q51" s="2172"/>
      <c r="R51" s="344"/>
      <c r="S51" s="1301"/>
      <c r="T51" s="269"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165</v>
      </c>
      <c r="B52" s="1386" t="s">
        <v>166</v>
      </c>
      <c r="C52" s="1386" t="s">
        <v>167</v>
      </c>
      <c r="D52" s="1386" t="s">
        <v>168</v>
      </c>
      <c r="E52" s="2174"/>
      <c r="F52" s="2174"/>
      <c r="G52" s="2174"/>
      <c r="H52" s="2174"/>
      <c r="I52" s="2171"/>
      <c r="J52" s="1386"/>
      <c r="K52" s="1386"/>
      <c r="L52" s="1387"/>
      <c r="P52" s="2172"/>
      <c r="Q52" s="1354"/>
      <c r="R52" s="344"/>
      <c r="S52" s="1301"/>
      <c r="T52" s="268"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165</v>
      </c>
      <c r="B53" s="1386" t="s">
        <v>166</v>
      </c>
      <c r="C53" s="1386" t="s">
        <v>167</v>
      </c>
      <c r="D53" s="1386" t="s">
        <v>168</v>
      </c>
      <c r="E53" s="2174"/>
      <c r="F53" s="2174"/>
      <c r="G53" s="2174"/>
      <c r="H53" s="2173"/>
      <c r="I53" s="1386"/>
      <c r="J53" s="1386"/>
      <c r="K53" s="1386"/>
      <c r="L53" s="1387"/>
      <c r="M53" s="1388"/>
      <c r="N53" s="1388"/>
      <c r="O53" s="535"/>
      <c r="P53" s="348"/>
      <c r="Q53" s="367"/>
      <c r="R53" s="343"/>
      <c r="S53" s="1301"/>
      <c r="T53" s="356" t="s">
        <v>476</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165</v>
      </c>
      <c r="B54" s="1366" t="s">
        <v>166</v>
      </c>
      <c r="C54" s="1366" t="s">
        <v>167</v>
      </c>
      <c r="D54" s="1337"/>
      <c r="E54" s="2174"/>
      <c r="F54" s="2174"/>
      <c r="G54" s="2173"/>
      <c r="H54" s="1337"/>
      <c r="I54" s="1337"/>
      <c r="J54" s="1337"/>
      <c r="K54" s="1337"/>
      <c r="L54" s="1362"/>
      <c r="M54" s="1338"/>
      <c r="N54" s="1338"/>
      <c r="P54" s="1339"/>
      <c r="Q54" s="1340"/>
      <c r="R54" s="1339"/>
      <c r="S54" s="1345"/>
      <c r="T54" s="1348" t="s">
        <v>436</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165</v>
      </c>
      <c r="B55" s="1366" t="s">
        <v>166</v>
      </c>
      <c r="C55" s="1337"/>
      <c r="D55" s="1337"/>
      <c r="E55" s="2174"/>
      <c r="F55" s="2173"/>
      <c r="G55" s="1337"/>
      <c r="H55" s="1337"/>
      <c r="I55" s="1337"/>
      <c r="J55" s="1337"/>
      <c r="K55" s="1337"/>
      <c r="L55" s="1362"/>
      <c r="M55" s="1344"/>
      <c r="N55" s="1344"/>
      <c r="P55" s="1339"/>
      <c r="Q55" s="1340"/>
      <c r="R55" s="1339"/>
      <c r="S55" s="1345"/>
      <c r="T55" s="1348" t="s">
        <v>240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165</v>
      </c>
      <c r="B56" s="1366"/>
      <c r="C56" s="1366"/>
      <c r="D56" s="1366"/>
      <c r="E56" s="2173"/>
      <c r="F56" s="1366"/>
      <c r="G56" s="1366"/>
      <c r="H56" s="1366"/>
      <c r="I56" s="1366"/>
      <c r="J56" s="1366"/>
      <c r="K56" s="1366"/>
      <c r="L56" s="1369"/>
      <c r="M56" s="1344"/>
      <c r="N56" s="1344"/>
      <c r="O56" s="516"/>
      <c r="P56" s="376"/>
      <c r="Q56" s="1367"/>
      <c r="R56" s="376"/>
      <c r="S56" s="1345"/>
      <c r="T56" s="1348" t="s">
        <v>241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242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508</v>
      </c>
      <c r="T59" s="2200" t="s">
        <v>515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510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508</v>
      </c>
      <c r="T62" s="2200" t="s">
        <v>511</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512</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513</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42568-BF54-6A98-5176-F468826A0E3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126</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466</v>
      </c>
      <c r="M6" s="535"/>
      <c r="P6" s="2172">
        <v>1</v>
      </c>
      <c r="Q6" s="1354"/>
      <c r="R6" s="344"/>
      <c r="S6" s="1359">
        <f>$I6</f>
      </c>
      <c r="T6" s="266" t="s">
        <v>467</v>
      </c>
      <c r="U6" s="280"/>
      <c r="V6" s="2160"/>
      <c r="W6" s="2161"/>
      <c r="X6" s="2161"/>
      <c r="Y6" s="2161"/>
      <c r="Z6" s="2161"/>
      <c r="AA6" s="2161"/>
      <c r="AB6" s="2161"/>
      <c r="AC6" s="2162"/>
      <c r="AD6" s="2160"/>
      <c r="AE6" s="2161"/>
      <c r="AF6" s="2161"/>
      <c r="AG6" s="2161"/>
      <c r="AH6" s="2161"/>
      <c r="AI6" s="2161"/>
      <c r="AJ6" s="2161"/>
      <c r="AK6" s="2161"/>
      <c r="AL6" s="2162"/>
      <c r="AM6" s="1279" t="s">
        <v>468</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476</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436</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45280.38684027778</v>
      </c>
      <c r="W30" s="2179"/>
      <c r="X30" s="2179"/>
      <c r="Y30" s="2179"/>
      <c r="Z30" s="2179"/>
      <c r="AA30" s="2179"/>
      <c r="AB30" s="2179"/>
      <c r="AC30" s="314"/>
      <c r="AD30" s="2179" t="str">
        <f>IF(TITLE_DATE_CHANGE_PERIOD="",IF(TITLE_DATE_PR="","",TITLE_DATE_PR),TITLE_DATE_CHANGE_PERIOD)</f>
        <v>45280.38684027778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81/1</v>
      </c>
      <c r="W31" s="2166"/>
      <c r="X31" s="2166"/>
      <c r="Y31" s="2166"/>
      <c r="Z31" s="2166"/>
      <c r="AA31" s="2166"/>
      <c r="AB31" s="2166"/>
      <c r="AC31" s="314"/>
      <c r="AD31" s="2166" t="str">
        <f>IF(TITLE_NUMBER_PR_CHANGE="",IF(TITLE_NUMBER_PR="","",TITLE_NUMBER_PR),TITLE_NUMBER_PR_CHANGE)</f>
        <v>81/1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45280.38684027778</v>
      </c>
      <c r="W34" s="2179"/>
      <c r="X34" s="2179"/>
      <c r="Y34" s="2179"/>
      <c r="Z34" s="2179"/>
      <c r="AA34" s="2179"/>
      <c r="AB34" s="2179"/>
      <c r="AC34" s="314"/>
      <c r="AD34" s="2179" t="str">
        <f>IF(TITLE_DATE_CHANGE_PERIOD="",IF(TITLE_DATE_PR="","",TITLE_DATE_PR),TITLE_DATE_CHANGE_PERIOD)</f>
        <v>45280.38684027778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81/1</v>
      </c>
      <c r="W35" s="2166"/>
      <c r="X35" s="2166"/>
      <c r="Y35" s="2166"/>
      <c r="Z35" s="2166"/>
      <c r="AA35" s="2166"/>
      <c r="AB35" s="2166"/>
      <c r="AC35" s="314"/>
      <c r="AD35" s="2166" t="str">
        <f>IF(TITLE_NUMBER_PR_CHANGE="",IF(TITLE_NUMBER_PR="","",TITLE_NUMBER_PR),TITLE_NUMBER_PR_CHANGE)</f>
        <v>81/1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87</v>
      </c>
      <c r="T39" s="2029" t="s">
        <v>488</v>
      </c>
      <c r="U39" s="281"/>
      <c r="V39" s="2189" t="s">
        <v>489</v>
      </c>
      <c r="W39" s="2190"/>
      <c r="X39" s="2204"/>
      <c r="Y39" s="2204"/>
      <c r="Z39" s="2190"/>
      <c r="AA39" s="2190"/>
      <c r="AB39" s="2191"/>
      <c r="AC39" s="2192" t="s">
        <v>490</v>
      </c>
      <c r="AD39" s="2189" t="s">
        <v>489</v>
      </c>
      <c r="AE39" s="2190"/>
      <c r="AF39" s="2204"/>
      <c r="AG39" s="2204"/>
      <c r="AH39" s="2190"/>
      <c r="AI39" s="2190"/>
      <c r="AJ39" s="2191"/>
      <c r="AK39" s="2192" t="s">
        <v>491</v>
      </c>
      <c r="AL39" s="2195" t="s">
        <v>492</v>
      </c>
      <c r="AM39" s="1948"/>
    </row>
    <row customHeight="1" ht="23.25">
      <c r="Q40" s="368"/>
      <c r="R40" s="368"/>
      <c r="S40" s="2188"/>
      <c r="T40" s="2029"/>
      <c r="U40" s="1032"/>
      <c r="V40" s="2205" t="s">
        <v>493</v>
      </c>
      <c r="W40" s="2207" t="s">
        <v>494</v>
      </c>
      <c r="X40" s="1399" t="s">
        <v>495</v>
      </c>
      <c r="Y40" s="1399"/>
      <c r="Z40" s="2184" t="s">
        <v>496</v>
      </c>
      <c r="AA40" s="2184"/>
      <c r="AB40" s="2178"/>
      <c r="AC40" s="2193"/>
      <c r="AD40" s="2205" t="s">
        <v>493</v>
      </c>
      <c r="AE40" s="2207" t="s">
        <v>494</v>
      </c>
      <c r="AF40" s="1399" t="s">
        <v>495</v>
      </c>
      <c r="AG40" s="1399"/>
      <c r="AH40" s="2184" t="s">
        <v>496</v>
      </c>
      <c r="AI40" s="2184"/>
      <c r="AJ40" s="2178"/>
      <c r="AK40" s="2193"/>
      <c r="AL40" s="2196"/>
      <c r="AM40" s="1948"/>
    </row>
    <row s="1288" customFormat="1" customHeight="1" ht="23.25">
      <c r="A41" s="1393"/>
      <c r="B41" s="1393" t="s">
        <v>138</v>
      </c>
      <c r="C41" s="1393" t="s">
        <v>139</v>
      </c>
      <c r="D41" s="1393" t="s">
        <v>140</v>
      </c>
      <c r="E41" s="1387" t="s">
        <v>497</v>
      </c>
      <c r="F41" s="1387" t="s">
        <v>498</v>
      </c>
      <c r="G41" s="1387" t="s">
        <v>499</v>
      </c>
      <c r="H41" s="1387" t="s">
        <v>500</v>
      </c>
      <c r="I41" s="1387" t="s">
        <v>501</v>
      </c>
      <c r="J41" s="1387" t="s">
        <v>502</v>
      </c>
      <c r="K41" s="1387" t="s">
        <v>503</v>
      </c>
      <c r="L41" s="1387" t="s">
        <v>478</v>
      </c>
      <c r="M41" s="1385"/>
      <c r="N41" s="1385"/>
      <c r="O41" s="1385"/>
      <c r="P41" s="1351"/>
      <c r="Q41" s="368"/>
      <c r="R41" s="368"/>
      <c r="S41" s="2188"/>
      <c r="T41" s="2029"/>
      <c r="U41" s="282"/>
      <c r="V41" s="2206"/>
      <c r="W41" s="2208"/>
      <c r="X41" s="1396" t="s">
        <v>504</v>
      </c>
      <c r="Y41" s="1396" t="s">
        <v>505</v>
      </c>
      <c r="Z41" s="1357" t="s">
        <v>506</v>
      </c>
      <c r="AA41" s="2185" t="s">
        <v>507</v>
      </c>
      <c r="AB41" s="2186"/>
      <c r="AC41" s="2194"/>
      <c r="AD41" s="2206"/>
      <c r="AE41" s="2208"/>
      <c r="AF41" s="1396" t="s">
        <v>504</v>
      </c>
      <c r="AG41" s="1396" t="s">
        <v>505</v>
      </c>
      <c r="AH41" s="1357" t="s">
        <v>506</v>
      </c>
      <c r="AI41" s="2185" t="s">
        <v>507</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113</v>
      </c>
      <c r="T42" s="1274" t="s">
        <v>101</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126</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195</v>
      </c>
      <c r="B44" s="1386" t="s">
        <v>196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195</v>
      </c>
      <c r="B45" s="1386" t="s">
        <v>196</v>
      </c>
      <c r="C45" s="1386" t="s">
        <v>197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1">
      <c r="A46" s="1386" t="s">
        <v>195</v>
      </c>
      <c r="B46" s="1386" t="s">
        <v>196</v>
      </c>
      <c r="C46" s="1386" t="s">
        <v>197</v>
      </c>
      <c r="D46" s="1386" t="s">
        <v>198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customHeight="1" ht="47.25">
      <c r="A47" s="1386" t="s">
        <v>195</v>
      </c>
      <c r="B47" s="1386" t="s">
        <v>196</v>
      </c>
      <c r="C47" s="1386" t="s">
        <v>197</v>
      </c>
      <c r="D47" s="1386" t="s">
        <v>198</v>
      </c>
      <c r="E47" s="2174"/>
      <c r="F47" s="2174"/>
      <c r="G47" s="2174"/>
      <c r="H47" s="2174"/>
      <c r="I47" s="2171" t="str">
        <f>S46&amp;".1"</f>
        <v>....1</v>
      </c>
      <c r="J47" s="1386"/>
      <c r="K47" s="1386"/>
      <c r="L47" s="1387" t="s">
        <v>466</v>
      </c>
      <c r="P47" s="2172">
        <v>1</v>
      </c>
      <c r="Q47" s="1354"/>
      <c r="R47" s="344"/>
      <c r="S47" s="1359" t="str">
        <f>$I47</f>
        <v>....1</v>
      </c>
      <c r="T47" s="266" t="s">
        <v>467</v>
      </c>
      <c r="U47" s="280"/>
      <c r="V47" s="2160"/>
      <c r="W47" s="2161"/>
      <c r="X47" s="2161"/>
      <c r="Y47" s="2161"/>
      <c r="Z47" s="2161"/>
      <c r="AA47" s="2161"/>
      <c r="AB47" s="2161"/>
      <c r="AC47" s="2162"/>
      <c r="AD47" s="2160"/>
      <c r="AE47" s="2161"/>
      <c r="AF47" s="2161"/>
      <c r="AG47" s="2161"/>
      <c r="AH47" s="2161"/>
      <c r="AI47" s="2161"/>
      <c r="AJ47" s="2161"/>
      <c r="AK47" s="2161"/>
      <c r="AL47" s="2162"/>
      <c r="AM47" s="1279" t="s">
        <v>468</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195</v>
      </c>
      <c r="B48" s="1386" t="s">
        <v>196</v>
      </c>
      <c r="C48" s="1386" t="s">
        <v>197</v>
      </c>
      <c r="D48" s="1386" t="s">
        <v>198</v>
      </c>
      <c r="E48" s="2174"/>
      <c r="F48" s="2174"/>
      <c r="G48" s="2174"/>
      <c r="H48" s="2174"/>
      <c r="I48" s="2201"/>
      <c r="J48" s="2171" t="str">
        <f>I47&amp;".1"</f>
        <v>....1.1</v>
      </c>
      <c r="K48" s="1386"/>
      <c r="L48" s="1387" t="s">
        <v>469</v>
      </c>
      <c r="P48" s="2172"/>
      <c r="Q48" s="2172">
        <v>1</v>
      </c>
      <c r="R48" s="345"/>
      <c r="S48" s="1359" t="str">
        <f>$J48</f>
        <v>....1.1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1">
      <c r="A49" s="1386" t="s">
        <v>195</v>
      </c>
      <c r="B49" s="1386" t="s">
        <v>196</v>
      </c>
      <c r="C49" s="1386" t="s">
        <v>197</v>
      </c>
      <c r="D49" s="1386" t="s">
        <v>198</v>
      </c>
      <c r="E49" s="2174"/>
      <c r="F49" s="2174"/>
      <c r="G49" s="2174"/>
      <c r="H49" s="2174"/>
      <c r="I49" s="2201"/>
      <c r="J49" s="2201"/>
      <c r="K49" s="2171" t="str">
        <f>J48&amp;".1"</f>
        <v>....1.1.1</v>
      </c>
      <c r="L49" s="1387" t="s">
        <v>472</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473</v>
      </c>
      <c r="AN49" s="509">
        <f>STRCHECKDATE(V50:AL50)</f>
      </c>
      <c r="AO49" s="498"/>
      <c r="AP49" s="498" t="str">
        <f>IF(T49="","",T49)</f>
        <v/>
      </c>
      <c r="AQ49" s="498"/>
      <c r="AR49" s="498"/>
    </row>
    <row customHeight="1" ht="0.75">
      <c r="A50" s="1386" t="s">
        <v>195</v>
      </c>
      <c r="B50" s="1386" t="s">
        <v>196</v>
      </c>
      <c r="C50" s="1386" t="s">
        <v>197</v>
      </c>
      <c r="D50" s="1386" t="s">
        <v>198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195</v>
      </c>
      <c r="B51" s="1386" t="s">
        <v>196</v>
      </c>
      <c r="C51" s="1386" t="s">
        <v>197</v>
      </c>
      <c r="D51" s="1386" t="s">
        <v>198</v>
      </c>
      <c r="E51" s="2174"/>
      <c r="F51" s="2174"/>
      <c r="G51" s="2174"/>
      <c r="H51" s="2174"/>
      <c r="I51" s="2201"/>
      <c r="J51" s="2171"/>
      <c r="K51" s="1386"/>
      <c r="L51" s="1387"/>
      <c r="P51" s="2172"/>
      <c r="Q51" s="2172"/>
      <c r="R51" s="344"/>
      <c r="S51" s="1301"/>
      <c r="T51" s="269"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195</v>
      </c>
      <c r="B52" s="1386" t="s">
        <v>196</v>
      </c>
      <c r="C52" s="1386" t="s">
        <v>197</v>
      </c>
      <c r="D52" s="1386" t="s">
        <v>198</v>
      </c>
      <c r="E52" s="2174"/>
      <c r="F52" s="2174"/>
      <c r="G52" s="2174"/>
      <c r="H52" s="2174"/>
      <c r="I52" s="2171"/>
      <c r="J52" s="1386"/>
      <c r="K52" s="1386"/>
      <c r="L52" s="1387"/>
      <c r="P52" s="2172"/>
      <c r="Q52" s="1354"/>
      <c r="R52" s="344"/>
      <c r="S52" s="1301"/>
      <c r="T52" s="268"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195</v>
      </c>
      <c r="B53" s="1386" t="s">
        <v>196</v>
      </c>
      <c r="C53" s="1386" t="s">
        <v>197</v>
      </c>
      <c r="D53" s="1386" t="s">
        <v>198</v>
      </c>
      <c r="E53" s="2174"/>
      <c r="F53" s="2174"/>
      <c r="G53" s="2174"/>
      <c r="H53" s="2173"/>
      <c r="I53" s="1386"/>
      <c r="J53" s="1386"/>
      <c r="K53" s="1386"/>
      <c r="L53" s="1387"/>
      <c r="M53" s="1388"/>
      <c r="N53" s="1388"/>
      <c r="O53" s="535"/>
      <c r="P53" s="348"/>
      <c r="Q53" s="367"/>
      <c r="R53" s="343"/>
      <c r="S53" s="1301"/>
      <c r="T53" s="356" t="s">
        <v>476</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195</v>
      </c>
      <c r="B54" s="1366" t="s">
        <v>196</v>
      </c>
      <c r="C54" s="1366" t="s">
        <v>197</v>
      </c>
      <c r="D54" s="1337"/>
      <c r="E54" s="2174"/>
      <c r="F54" s="2174"/>
      <c r="G54" s="2173"/>
      <c r="H54" s="1337"/>
      <c r="I54" s="1337"/>
      <c r="J54" s="1337"/>
      <c r="K54" s="1337"/>
      <c r="L54" s="1362"/>
      <c r="M54" s="1338"/>
      <c r="N54" s="1338"/>
      <c r="P54" s="1339"/>
      <c r="Q54" s="1340"/>
      <c r="R54" s="1339"/>
      <c r="S54" s="1345"/>
      <c r="T54" s="1348" t="s">
        <v>436</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195</v>
      </c>
      <c r="B55" s="1366" t="s">
        <v>196</v>
      </c>
      <c r="C55" s="1337"/>
      <c r="D55" s="1337"/>
      <c r="E55" s="2174"/>
      <c r="F55" s="2173"/>
      <c r="G55" s="1337"/>
      <c r="H55" s="1337"/>
      <c r="I55" s="1337"/>
      <c r="J55" s="1337"/>
      <c r="K55" s="1337"/>
      <c r="L55" s="1362"/>
      <c r="M55" s="1344"/>
      <c r="N55" s="1344"/>
      <c r="P55" s="1339"/>
      <c r="Q55" s="1340"/>
      <c r="R55" s="1339"/>
      <c r="S55" s="1345"/>
      <c r="T55" s="1348" t="s">
        <v>240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195</v>
      </c>
      <c r="B56" s="1366"/>
      <c r="C56" s="1366"/>
      <c r="D56" s="1366"/>
      <c r="E56" s="2173"/>
      <c r="F56" s="1366"/>
      <c r="G56" s="1366"/>
      <c r="H56" s="1366"/>
      <c r="I56" s="1366"/>
      <c r="J56" s="1366"/>
      <c r="K56" s="1366"/>
      <c r="L56" s="1369"/>
      <c r="M56" s="1344"/>
      <c r="N56" s="1344"/>
      <c r="O56" s="516"/>
      <c r="P56" s="376"/>
      <c r="Q56" s="1367"/>
      <c r="R56" s="376"/>
      <c r="S56" s="1345"/>
      <c r="T56" s="1348" t="s">
        <v>241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242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508</v>
      </c>
      <c r="T59" s="2200" t="s">
        <v>515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510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508</v>
      </c>
      <c r="T62" s="2200" t="s">
        <v>511</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512</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513</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EEC7C-EC83-3648-AAD4-EE42C289138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126</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436</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45280.38684027778</v>
      </c>
      <c r="W30" s="2179"/>
      <c r="X30" s="2179"/>
      <c r="Y30" s="2179"/>
      <c r="Z30" s="2179"/>
      <c r="AA30" s="2179"/>
      <c r="AB30" s="2179"/>
      <c r="AC30" s="314"/>
      <c r="AD30" s="2179" t="str">
        <f>IF(TITLE_DATE_CHANGE_PERIOD="",IF(TITLE_DATE_PR="","",TITLE_DATE_PR),TITLE_DATE_CHANGE_PERIOD)</f>
        <v>45280.38684027778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81/1</v>
      </c>
      <c r="W31" s="2166"/>
      <c r="X31" s="2166"/>
      <c r="Y31" s="2166"/>
      <c r="Z31" s="2166"/>
      <c r="AA31" s="2166"/>
      <c r="AB31" s="2166"/>
      <c r="AC31" s="314"/>
      <c r="AD31" s="2166" t="str">
        <f>IF(TITLE_NUMBER_PR_CHANGE="",IF(TITLE_NUMBER_PR="","",TITLE_NUMBER_PR),TITLE_NUMBER_PR_CHANGE)</f>
        <v>81/1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45280.38684027778</v>
      </c>
      <c r="W34" s="2179"/>
      <c r="X34" s="2179"/>
      <c r="Y34" s="2179"/>
      <c r="Z34" s="2179"/>
      <c r="AA34" s="2179"/>
      <c r="AB34" s="2179"/>
      <c r="AC34" s="314"/>
      <c r="AD34" s="2179" t="str">
        <f>IF(TITLE_DATE_CHANGE_PERIOD="",IF(TITLE_DATE_PR="","",TITLE_DATE_PR),TITLE_DATE_CHANGE_PERIOD)</f>
        <v>45280.38684027778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81/1</v>
      </c>
      <c r="W35" s="2166"/>
      <c r="X35" s="2166"/>
      <c r="Y35" s="2166"/>
      <c r="Z35" s="2166"/>
      <c r="AA35" s="2166"/>
      <c r="AB35" s="2166"/>
      <c r="AC35" s="314"/>
      <c r="AD35" s="2166" t="str">
        <f>IF(TITLE_NUMBER_PR_CHANGE="",IF(TITLE_NUMBER_PR="","",TITLE_NUMBER_PR),TITLE_NUMBER_PR_CHANGE)</f>
        <v>81/1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87</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195" t="s">
        <v>492</v>
      </c>
      <c r="AM39" s="1948"/>
    </row>
    <row customHeight="1" ht="33.75">
      <c r="Q40" s="368"/>
      <c r="R40" s="368"/>
      <c r="S40" s="2188"/>
      <c r="T40" s="2029"/>
      <c r="U40" s="1032"/>
      <c r="V40" s="2175" t="s">
        <v>493</v>
      </c>
      <c r="W40" s="2198"/>
      <c r="X40" s="2177" t="s">
        <v>495</v>
      </c>
      <c r="Y40" s="2178"/>
      <c r="Z40" s="2177" t="s">
        <v>496</v>
      </c>
      <c r="AA40" s="2184"/>
      <c r="AB40" s="2178"/>
      <c r="AC40" s="2193"/>
      <c r="AD40" s="2175" t="s">
        <v>493</v>
      </c>
      <c r="AE40" s="2198"/>
      <c r="AF40" s="2177" t="s">
        <v>495</v>
      </c>
      <c r="AG40" s="2178"/>
      <c r="AH40" s="2177" t="s">
        <v>496</v>
      </c>
      <c r="AI40" s="2184"/>
      <c r="AJ40" s="2178"/>
      <c r="AK40" s="2193"/>
      <c r="AL40" s="2196"/>
      <c r="AM40" s="1948"/>
    </row>
    <row customHeight="1" ht="33.75">
      <c r="A41" s="1393"/>
      <c r="B41" s="1393" t="s">
        <v>138</v>
      </c>
      <c r="C41" s="1393" t="s">
        <v>139</v>
      </c>
      <c r="D41" s="1393" t="s">
        <v>140</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113</v>
      </c>
      <c r="T42" s="1274" t="s">
        <v>101</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126</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171</v>
      </c>
      <c r="B44" s="1386" t="s">
        <v>172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171</v>
      </c>
      <c r="B45" s="1386" t="s">
        <v>172</v>
      </c>
      <c r="C45" s="1386" t="s">
        <v>173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1">
      <c r="A46" s="1386" t="s">
        <v>171</v>
      </c>
      <c r="B46" s="1386" t="s">
        <v>172</v>
      </c>
      <c r="C46" s="1386" t="s">
        <v>173</v>
      </c>
      <c r="D46" s="1386" t="s">
        <v>174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s="1673" customFormat="1" customHeight="1" ht="0">
      <c r="A47" s="1366" t="s">
        <v>171</v>
      </c>
      <c r="B47" s="1366" t="s">
        <v>172</v>
      </c>
      <c r="C47" s="1366" t="s">
        <v>173</v>
      </c>
      <c r="D47" s="1366" t="s">
        <v>174</v>
      </c>
      <c r="E47" s="2174"/>
      <c r="F47" s="2174"/>
      <c r="G47" s="2174"/>
      <c r="H47" s="2174"/>
      <c r="I47" s="2171" t="str">
        <f>S46&amp;".1"</f>
        <v>....1</v>
      </c>
      <c r="J47" s="1366"/>
      <c r="K47" s="1366"/>
      <c r="L47" s="1369" t="s">
        <v>466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171</v>
      </c>
      <c r="B48" s="1386" t="s">
        <v>172</v>
      </c>
      <c r="C48" s="1386" t="s">
        <v>173</v>
      </c>
      <c r="D48" s="1386" t="s">
        <v>174</v>
      </c>
      <c r="E48" s="2174"/>
      <c r="F48" s="2174"/>
      <c r="G48" s="2174"/>
      <c r="H48" s="2174"/>
      <c r="I48" s="2201"/>
      <c r="J48" s="2171" t="str">
        <f>S46&amp;".1"</f>
        <v>....1</v>
      </c>
      <c r="K48" s="1386"/>
      <c r="L48" s="1387" t="s">
        <v>469</v>
      </c>
      <c r="P48" s="2172"/>
      <c r="Q48" s="2172">
        <v>1</v>
      </c>
      <c r="R48" s="345"/>
      <c r="S48" s="1359" t="str">
        <f>$J48</f>
        <v>....1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1">
      <c r="A49" s="1386" t="s">
        <v>171</v>
      </c>
      <c r="B49" s="1386" t="s">
        <v>172</v>
      </c>
      <c r="C49" s="1386" t="s">
        <v>173</v>
      </c>
      <c r="D49" s="1386" t="s">
        <v>174</v>
      </c>
      <c r="E49" s="2174"/>
      <c r="F49" s="2174"/>
      <c r="G49" s="2174"/>
      <c r="H49" s="2174"/>
      <c r="I49" s="2201"/>
      <c r="J49" s="2201"/>
      <c r="K49" s="2171" t="str">
        <f>J48&amp;".1"</f>
        <v>....1.1</v>
      </c>
      <c r="L49" s="1387" t="s">
        <v>472</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516</v>
      </c>
      <c r="AN49" s="509">
        <f>STRCHECKDATE(V50:AL50)</f>
      </c>
      <c r="AO49" s="498"/>
      <c r="AP49" s="498" t="str">
        <f>IF(T49="","",T49)</f>
        <v/>
      </c>
      <c r="AQ49" s="498"/>
      <c r="AR49" s="498"/>
    </row>
    <row customHeight="1" ht="0.75">
      <c r="A50" s="1386" t="s">
        <v>171</v>
      </c>
      <c r="B50" s="1386" t="s">
        <v>172</v>
      </c>
      <c r="C50" s="1386" t="s">
        <v>173</v>
      </c>
      <c r="D50" s="1386" t="s">
        <v>174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171</v>
      </c>
      <c r="B51" s="1386" t="s">
        <v>172</v>
      </c>
      <c r="C51" s="1386" t="s">
        <v>173</v>
      </c>
      <c r="D51" s="1386" t="s">
        <v>174</v>
      </c>
      <c r="E51" s="2174"/>
      <c r="F51" s="2174"/>
      <c r="G51" s="2174"/>
      <c r="H51" s="2174"/>
      <c r="I51" s="2201"/>
      <c r="J51" s="2171"/>
      <c r="K51" s="1386"/>
      <c r="L51" s="1387"/>
      <c r="P51" s="2172"/>
      <c r="Q51" s="2172"/>
      <c r="R51" s="344"/>
      <c r="S51" s="1301"/>
      <c r="T51" s="268"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171</v>
      </c>
      <c r="B52" s="1386" t="s">
        <v>172</v>
      </c>
      <c r="C52" s="1386" t="s">
        <v>173</v>
      </c>
      <c r="D52" s="1386" t="s">
        <v>174</v>
      </c>
      <c r="E52" s="2174"/>
      <c r="F52" s="2174"/>
      <c r="G52" s="2174"/>
      <c r="H52" s="2174"/>
      <c r="I52" s="2171"/>
      <c r="J52" s="1386"/>
      <c r="K52" s="1386"/>
      <c r="L52" s="1387"/>
      <c r="P52" s="2172"/>
      <c r="Q52" s="1354"/>
      <c r="R52" s="344"/>
      <c r="S52" s="1301"/>
      <c r="T52" s="356"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171</v>
      </c>
      <c r="B53" s="1386" t="s">
        <v>172</v>
      </c>
      <c r="C53" s="1386" t="s">
        <v>173</v>
      </c>
      <c r="D53" s="1386" t="s">
        <v>174</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171</v>
      </c>
      <c r="B54" s="1366" t="s">
        <v>172</v>
      </c>
      <c r="C54" s="1366" t="s">
        <v>173</v>
      </c>
      <c r="D54" s="1337"/>
      <c r="E54" s="2174"/>
      <c r="F54" s="2174"/>
      <c r="G54" s="2173"/>
      <c r="H54" s="1337"/>
      <c r="I54" s="1337"/>
      <c r="J54" s="1337"/>
      <c r="K54" s="1337"/>
      <c r="L54" s="1362"/>
      <c r="M54" s="1338"/>
      <c r="N54" s="1338"/>
      <c r="P54" s="1339"/>
      <c r="Q54" s="1340"/>
      <c r="R54" s="1339"/>
      <c r="S54" s="1345"/>
      <c r="T54" s="1348" t="s">
        <v>436</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171</v>
      </c>
      <c r="B55" s="1366" t="s">
        <v>172</v>
      </c>
      <c r="C55" s="1337"/>
      <c r="D55" s="1337"/>
      <c r="E55" s="2174"/>
      <c r="F55" s="2173"/>
      <c r="G55" s="1337"/>
      <c r="H55" s="1337"/>
      <c r="I55" s="1337"/>
      <c r="J55" s="1337"/>
      <c r="K55" s="1337"/>
      <c r="L55" s="1362"/>
      <c r="M55" s="1344"/>
      <c r="N55" s="1344"/>
      <c r="P55" s="1339"/>
      <c r="Q55" s="1340"/>
      <c r="R55" s="1339"/>
      <c r="S55" s="1345"/>
      <c r="T55" s="1348" t="s">
        <v>240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171</v>
      </c>
      <c r="B56" s="1366"/>
      <c r="C56" s="1366"/>
      <c r="D56" s="1366"/>
      <c r="E56" s="2173"/>
      <c r="F56" s="1366"/>
      <c r="G56" s="1366"/>
      <c r="H56" s="1366"/>
      <c r="I56" s="1366"/>
      <c r="J56" s="1366"/>
      <c r="K56" s="1366"/>
      <c r="L56" s="1369"/>
      <c r="M56" s="1344"/>
      <c r="N56" s="1344"/>
      <c r="O56" s="516"/>
      <c r="P56" s="376"/>
      <c r="Q56" s="1367"/>
      <c r="R56" s="376"/>
      <c r="S56" s="1345"/>
      <c r="T56" s="1348" t="s">
        <v>241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242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508</v>
      </c>
      <c r="T59" s="2200" t="s">
        <v>517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519</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508</v>
      </c>
      <c r="T63" s="2212" t="s">
        <v>511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520</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521</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0C7C5-C2CA-255B-B043-438F2D75A5E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126</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473</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436</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240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241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45280.38684027778</v>
      </c>
      <c r="W30" s="2179"/>
      <c r="X30" s="2179"/>
      <c r="Y30" s="2179"/>
      <c r="Z30" s="2179"/>
      <c r="AA30" s="2179"/>
      <c r="AB30" s="2179"/>
      <c r="AC30" s="314"/>
      <c r="AD30" s="2179" t="str">
        <f>IF(TITLE_DATE_CHANGE_PERIOD="",IF(TITLE_DATE_PR="","",TITLE_DATE_PR),TITLE_DATE_CHANGE_PERIOD)</f>
        <v>45280.38684027778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81/1</v>
      </c>
      <c r="W31" s="2166"/>
      <c r="X31" s="2166"/>
      <c r="Y31" s="2166"/>
      <c r="Z31" s="2166"/>
      <c r="AA31" s="2166"/>
      <c r="AB31" s="2166"/>
      <c r="AC31" s="314"/>
      <c r="AD31" s="2166" t="str">
        <f>IF(TITLE_NUMBER_PR_CHANGE="",IF(TITLE_NUMBER_PR="","",TITLE_NUMBER_PR),TITLE_NUMBER_PR_CHANGE)</f>
        <v>81/1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45280.38684027778</v>
      </c>
      <c r="W34" s="2179"/>
      <c r="X34" s="2179"/>
      <c r="Y34" s="2179"/>
      <c r="Z34" s="2179"/>
      <c r="AA34" s="2179"/>
      <c r="AB34" s="2179"/>
      <c r="AC34" s="314"/>
      <c r="AD34" s="2179" t="str">
        <f>IF(TITLE_DATE_CHANGE_PERIOD="",IF(TITLE_DATE_PR="","",TITLE_DATE_PR),TITLE_DATE_CHANGE_PERIOD)</f>
        <v>45280.38684027778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81/1</v>
      </c>
      <c r="W35" s="2166"/>
      <c r="X35" s="2166"/>
      <c r="Y35" s="2166"/>
      <c r="Z35" s="2166"/>
      <c r="AA35" s="2166"/>
      <c r="AB35" s="2166"/>
      <c r="AC35" s="314"/>
      <c r="AD35" s="2166" t="str">
        <f>IF(TITLE_NUMBER_PR_CHANGE="",IF(TITLE_NUMBER_PR="","",TITLE_NUMBER_PR),TITLE_NUMBER_PR_CHANGE)</f>
        <v>81/1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87</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195" t="s">
        <v>492</v>
      </c>
      <c r="AM39" s="1948"/>
    </row>
    <row customHeight="1" ht="33.75">
      <c r="Q40" s="368"/>
      <c r="R40" s="368"/>
      <c r="S40" s="2188"/>
      <c r="T40" s="2029"/>
      <c r="U40" s="1032"/>
      <c r="V40" s="2175" t="s">
        <v>493</v>
      </c>
      <c r="W40" s="2198"/>
      <c r="X40" s="2177" t="s">
        <v>495</v>
      </c>
      <c r="Y40" s="2178"/>
      <c r="Z40" s="2177" t="s">
        <v>496</v>
      </c>
      <c r="AA40" s="2184"/>
      <c r="AB40" s="2178"/>
      <c r="AC40" s="2193"/>
      <c r="AD40" s="2175" t="s">
        <v>493</v>
      </c>
      <c r="AE40" s="2198"/>
      <c r="AF40" s="2177" t="s">
        <v>495</v>
      </c>
      <c r="AG40" s="2178"/>
      <c r="AH40" s="2177" t="s">
        <v>496</v>
      </c>
      <c r="AI40" s="2184"/>
      <c r="AJ40" s="2178"/>
      <c r="AK40" s="2193"/>
      <c r="AL40" s="2196"/>
      <c r="AM40" s="1948"/>
    </row>
    <row customHeight="1" ht="33.75">
      <c r="A41" s="1393"/>
      <c r="B41" s="1393" t="s">
        <v>138</v>
      </c>
      <c r="C41" s="1393" t="s">
        <v>139</v>
      </c>
      <c r="D41" s="1393" t="s">
        <v>140</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113</v>
      </c>
      <c r="T42" s="1274" t="s">
        <v>101</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183</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126</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183</v>
      </c>
      <c r="B44" s="1386" t="s">
        <v>184</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183</v>
      </c>
      <c r="B45" s="1386" t="s">
        <v>184</v>
      </c>
      <c r="C45" s="1386" t="s">
        <v>185</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1">
      <c r="A46" s="1386" t="s">
        <v>183</v>
      </c>
      <c r="B46" s="1386" t="s">
        <v>184</v>
      </c>
      <c r="C46" s="1386" t="s">
        <v>185</v>
      </c>
      <c r="D46" s="1386" t="s">
        <v>186</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s="1673" customFormat="1" customHeight="1" ht="0">
      <c r="A47" s="1366" t="s">
        <v>183</v>
      </c>
      <c r="B47" s="1366" t="s">
        <v>184</v>
      </c>
      <c r="C47" s="1366" t="s">
        <v>185</v>
      </c>
      <c r="D47" s="1366" t="s">
        <v>186</v>
      </c>
      <c r="E47" s="2174"/>
      <c r="F47" s="2174"/>
      <c r="G47" s="2174"/>
      <c r="H47" s="2174"/>
      <c r="I47" s="2171" t="str">
        <f>S46&amp;".1"</f>
        <v>....1</v>
      </c>
      <c r="J47" s="1366"/>
      <c r="K47" s="1366"/>
      <c r="L47" s="1369" t="s">
        <v>466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183</v>
      </c>
      <c r="B48" s="1386" t="s">
        <v>184</v>
      </c>
      <c r="C48" s="1386" t="s">
        <v>185</v>
      </c>
      <c r="D48" s="1386" t="s">
        <v>186</v>
      </c>
      <c r="E48" s="2174"/>
      <c r="F48" s="2174"/>
      <c r="G48" s="2174"/>
      <c r="H48" s="2174"/>
      <c r="I48" s="2201"/>
      <c r="J48" s="2171" t="str">
        <f>S46&amp;".1"</f>
        <v>....1</v>
      </c>
      <c r="K48" s="1386"/>
      <c r="L48" s="1387" t="s">
        <v>469</v>
      </c>
      <c r="P48" s="2172"/>
      <c r="Q48" s="2172">
        <v>1</v>
      </c>
      <c r="R48" s="345"/>
      <c r="S48" s="1359" t="str">
        <f>$J48</f>
        <v>....1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1">
      <c r="A49" s="1386" t="s">
        <v>183</v>
      </c>
      <c r="B49" s="1386" t="s">
        <v>184</v>
      </c>
      <c r="C49" s="1386" t="s">
        <v>185</v>
      </c>
      <c r="D49" s="1386" t="s">
        <v>186</v>
      </c>
      <c r="E49" s="2174"/>
      <c r="F49" s="2174"/>
      <c r="G49" s="2174"/>
      <c r="H49" s="2174"/>
      <c r="I49" s="2201"/>
      <c r="J49" s="2201"/>
      <c r="K49" s="2171" t="str">
        <f>J48&amp;".1"</f>
        <v>....1.1</v>
      </c>
      <c r="L49" s="1387" t="s">
        <v>472</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516</v>
      </c>
      <c r="AN49" s="509">
        <f>STRCHECKDATE(V50:AL50)</f>
      </c>
      <c r="AO49" s="498"/>
      <c r="AP49" s="498" t="str">
        <f>IF(T49="","",T49)</f>
        <v/>
      </c>
      <c r="AQ49" s="498"/>
      <c r="AR49" s="498"/>
    </row>
    <row customHeight="1" ht="0.75">
      <c r="A50" s="1386" t="s">
        <v>183</v>
      </c>
      <c r="B50" s="1386" t="s">
        <v>184</v>
      </c>
      <c r="C50" s="1386" t="s">
        <v>185</v>
      </c>
      <c r="D50" s="1386" t="s">
        <v>186</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183</v>
      </c>
      <c r="B51" s="1386" t="s">
        <v>184</v>
      </c>
      <c r="C51" s="1386" t="s">
        <v>185</v>
      </c>
      <c r="D51" s="1386" t="s">
        <v>186</v>
      </c>
      <c r="E51" s="2174"/>
      <c r="F51" s="2174"/>
      <c r="G51" s="2174"/>
      <c r="H51" s="2174"/>
      <c r="I51" s="2201"/>
      <c r="J51" s="2171"/>
      <c r="K51" s="1386"/>
      <c r="L51" s="1387"/>
      <c r="P51" s="2172"/>
      <c r="Q51" s="2172"/>
      <c r="R51" s="344"/>
      <c r="S51" s="1301"/>
      <c r="T51" s="268"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183</v>
      </c>
      <c r="B52" s="1386" t="s">
        <v>184</v>
      </c>
      <c r="C52" s="1386" t="s">
        <v>185</v>
      </c>
      <c r="D52" s="1386" t="s">
        <v>186</v>
      </c>
      <c r="E52" s="2174"/>
      <c r="F52" s="2174"/>
      <c r="G52" s="2174"/>
      <c r="H52" s="2174"/>
      <c r="I52" s="2171"/>
      <c r="J52" s="1386"/>
      <c r="K52" s="1386"/>
      <c r="L52" s="1387"/>
      <c r="P52" s="2172"/>
      <c r="Q52" s="1354"/>
      <c r="R52" s="344"/>
      <c r="S52" s="1301"/>
      <c r="T52" s="356"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183</v>
      </c>
      <c r="B53" s="1386" t="s">
        <v>184</v>
      </c>
      <c r="C53" s="1386" t="s">
        <v>185</v>
      </c>
      <c r="D53" s="1386" t="s">
        <v>186</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183</v>
      </c>
      <c r="B54" s="1366" t="s">
        <v>184</v>
      </c>
      <c r="C54" s="1366" t="s">
        <v>185</v>
      </c>
      <c r="D54" s="1337"/>
      <c r="E54" s="2174"/>
      <c r="F54" s="2174"/>
      <c r="G54" s="2173"/>
      <c r="H54" s="1337"/>
      <c r="I54" s="1337"/>
      <c r="J54" s="1337"/>
      <c r="K54" s="1337"/>
      <c r="L54" s="1362"/>
      <c r="M54" s="1338"/>
      <c r="N54" s="1338"/>
      <c r="P54" s="1339"/>
      <c r="Q54" s="1340"/>
      <c r="R54" s="1339"/>
      <c r="S54" s="1345"/>
      <c r="T54" s="1348" t="s">
        <v>436</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183</v>
      </c>
      <c r="B55" s="1366" t="s">
        <v>184</v>
      </c>
      <c r="C55" s="1337"/>
      <c r="D55" s="1337"/>
      <c r="E55" s="2174"/>
      <c r="F55" s="2173"/>
      <c r="G55" s="1337"/>
      <c r="H55" s="1337"/>
      <c r="I55" s="1337"/>
      <c r="J55" s="1337"/>
      <c r="K55" s="1337"/>
      <c r="L55" s="1362"/>
      <c r="M55" s="1344"/>
      <c r="N55" s="1344"/>
      <c r="P55" s="1339"/>
      <c r="Q55" s="1340"/>
      <c r="R55" s="1339"/>
      <c r="S55" s="1345"/>
      <c r="T55" s="1348" t="s">
        <v>240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183</v>
      </c>
      <c r="B56" s="1366"/>
      <c r="C56" s="1366"/>
      <c r="D56" s="1366"/>
      <c r="E56" s="2173"/>
      <c r="F56" s="1366"/>
      <c r="G56" s="1366"/>
      <c r="H56" s="1366"/>
      <c r="I56" s="1366"/>
      <c r="J56" s="1366"/>
      <c r="K56" s="1366"/>
      <c r="L56" s="1369"/>
      <c r="M56" s="1344"/>
      <c r="N56" s="1344"/>
      <c r="O56" s="516"/>
      <c r="P56" s="376"/>
      <c r="Q56" s="1367"/>
      <c r="R56" s="376"/>
      <c r="S56" s="1345"/>
      <c r="T56" s="1348" t="s">
        <v>241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242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508</v>
      </c>
      <c r="T59" s="2200" t="s">
        <v>517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519</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508</v>
      </c>
      <c r="T63" s="2212" t="s">
        <v>511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520</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521</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16711-720B-57ED-66AB-4D5B5EFBF16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126</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473</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436</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240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241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45280.38684027778</v>
      </c>
      <c r="W30" s="2179"/>
      <c r="X30" s="2179"/>
      <c r="Y30" s="2179"/>
      <c r="Z30" s="2179"/>
      <c r="AA30" s="2179"/>
      <c r="AB30" s="2179"/>
      <c r="AC30" s="314"/>
      <c r="AD30" s="2179" t="str">
        <f>IF(TITLE_DATE_CHANGE_PERIOD="",IF(TITLE_DATE_PR="","",TITLE_DATE_PR),TITLE_DATE_CHANGE_PERIOD)</f>
        <v>45280.38684027778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81/1</v>
      </c>
      <c r="W31" s="2166"/>
      <c r="X31" s="2166"/>
      <c r="Y31" s="2166"/>
      <c r="Z31" s="2166"/>
      <c r="AA31" s="2166"/>
      <c r="AB31" s="2166"/>
      <c r="AC31" s="314"/>
      <c r="AD31" s="2166" t="str">
        <f>IF(TITLE_NUMBER_PR_CHANGE="",IF(TITLE_NUMBER_PR="","",TITLE_NUMBER_PR),TITLE_NUMBER_PR_CHANGE)</f>
        <v>81/1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45280.38684027778</v>
      </c>
      <c r="W34" s="2179"/>
      <c r="X34" s="2179"/>
      <c r="Y34" s="2179"/>
      <c r="Z34" s="2179"/>
      <c r="AA34" s="2179"/>
      <c r="AB34" s="2179"/>
      <c r="AC34" s="314"/>
      <c r="AD34" s="2179" t="str">
        <f>IF(TITLE_DATE_CHANGE_PERIOD="",IF(TITLE_DATE_PR="","",TITLE_DATE_PR),TITLE_DATE_CHANGE_PERIOD)</f>
        <v>45280.38684027778</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81/1</v>
      </c>
      <c r="W35" s="2166"/>
      <c r="X35" s="2166"/>
      <c r="Y35" s="2166"/>
      <c r="Z35" s="2166"/>
      <c r="AA35" s="2166"/>
      <c r="AB35" s="2166"/>
      <c r="AC35" s="314"/>
      <c r="AD35" s="2166" t="str">
        <f>IF(TITLE_NUMBER_PR_CHANGE="",IF(TITLE_NUMBER_PR="","",TITLE_NUMBER_PR),TITLE_NUMBER_PR_CHANGE)</f>
        <v>81/1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87</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195" t="s">
        <v>492</v>
      </c>
      <c r="AM39" s="1948"/>
    </row>
    <row customHeight="1" ht="33.75">
      <c r="Q40" s="368"/>
      <c r="R40" s="368"/>
      <c r="S40" s="2188"/>
      <c r="T40" s="2029"/>
      <c r="U40" s="1032"/>
      <c r="V40" s="2175" t="s">
        <v>493</v>
      </c>
      <c r="W40" s="2198"/>
      <c r="X40" s="2177" t="s">
        <v>495</v>
      </c>
      <c r="Y40" s="2178"/>
      <c r="Z40" s="2177" t="s">
        <v>496</v>
      </c>
      <c r="AA40" s="2184"/>
      <c r="AB40" s="2178"/>
      <c r="AC40" s="2193"/>
      <c r="AD40" s="2175" t="s">
        <v>493</v>
      </c>
      <c r="AE40" s="2198"/>
      <c r="AF40" s="2177" t="s">
        <v>495</v>
      </c>
      <c r="AG40" s="2178"/>
      <c r="AH40" s="2177" t="s">
        <v>496</v>
      </c>
      <c r="AI40" s="2184"/>
      <c r="AJ40" s="2178"/>
      <c r="AK40" s="2193"/>
      <c r="AL40" s="2196"/>
      <c r="AM40" s="1948"/>
    </row>
    <row customHeight="1" ht="33.75">
      <c r="A41" s="1393"/>
      <c r="B41" s="1393" t="s">
        <v>138</v>
      </c>
      <c r="C41" s="1393" t="s">
        <v>139</v>
      </c>
      <c r="D41" s="1393" t="s">
        <v>140</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113</v>
      </c>
      <c r="T42" s="1274" t="s">
        <v>101</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126</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189</v>
      </c>
      <c r="B44" s="1386" t="s">
        <v>190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189</v>
      </c>
      <c r="B45" s="1386" t="s">
        <v>190</v>
      </c>
      <c r="C45" s="1386" t="s">
        <v>191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1">
      <c r="A46" s="1386" t="s">
        <v>189</v>
      </c>
      <c r="B46" s="1386" t="s">
        <v>190</v>
      </c>
      <c r="C46" s="1386" t="s">
        <v>191</v>
      </c>
      <c r="D46" s="1386" t="s">
        <v>192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s="1673" customFormat="1" customHeight="1" ht="0">
      <c r="A47" s="1366" t="s">
        <v>189</v>
      </c>
      <c r="B47" s="1366" t="s">
        <v>190</v>
      </c>
      <c r="C47" s="1366" t="s">
        <v>191</v>
      </c>
      <c r="D47" s="1366" t="s">
        <v>192</v>
      </c>
      <c r="E47" s="2174"/>
      <c r="F47" s="2174"/>
      <c r="G47" s="2174"/>
      <c r="H47" s="2174"/>
      <c r="I47" s="2171" t="str">
        <f>S46&amp;".1"</f>
        <v>....1</v>
      </c>
      <c r="J47" s="1366"/>
      <c r="K47" s="1366"/>
      <c r="L47" s="1369" t="s">
        <v>466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189</v>
      </c>
      <c r="B48" s="1386" t="s">
        <v>190</v>
      </c>
      <c r="C48" s="1386" t="s">
        <v>191</v>
      </c>
      <c r="D48" s="1386" t="s">
        <v>192</v>
      </c>
      <c r="E48" s="2174"/>
      <c r="F48" s="2174"/>
      <c r="G48" s="2174"/>
      <c r="H48" s="2174"/>
      <c r="I48" s="2201"/>
      <c r="J48" s="2171" t="str">
        <f>S46&amp;".1"</f>
        <v>....1</v>
      </c>
      <c r="K48" s="1386"/>
      <c r="L48" s="1387" t="s">
        <v>469</v>
      </c>
      <c r="P48" s="2172"/>
      <c r="Q48" s="2172">
        <v>1</v>
      </c>
      <c r="R48" s="345"/>
      <c r="S48" s="1359" t="str">
        <f>$J48</f>
        <v>....1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1">
      <c r="A49" s="1386" t="s">
        <v>189</v>
      </c>
      <c r="B49" s="1386" t="s">
        <v>190</v>
      </c>
      <c r="C49" s="1386" t="s">
        <v>191</v>
      </c>
      <c r="D49" s="1386" t="s">
        <v>192</v>
      </c>
      <c r="E49" s="2174"/>
      <c r="F49" s="2174"/>
      <c r="G49" s="2174"/>
      <c r="H49" s="2174"/>
      <c r="I49" s="2201"/>
      <c r="J49" s="2201"/>
      <c r="K49" s="2171" t="str">
        <f>J48&amp;".1"</f>
        <v>....1.1</v>
      </c>
      <c r="L49" s="1387" t="s">
        <v>472</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516</v>
      </c>
      <c r="AN49" s="509">
        <f>STRCHECKDATE(V50:AL50)</f>
      </c>
      <c r="AO49" s="498"/>
      <c r="AP49" s="498" t="str">
        <f>IF(T49="","",T49)</f>
        <v/>
      </c>
      <c r="AQ49" s="498"/>
      <c r="AR49" s="498"/>
    </row>
    <row customHeight="1" ht="0">
      <c r="A50" s="1386" t="s">
        <v>189</v>
      </c>
      <c r="B50" s="1386" t="s">
        <v>190</v>
      </c>
      <c r="C50" s="1386" t="s">
        <v>191</v>
      </c>
      <c r="D50" s="1386" t="s">
        <v>192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189</v>
      </c>
      <c r="B51" s="1386" t="s">
        <v>190</v>
      </c>
      <c r="C51" s="1386" t="s">
        <v>191</v>
      </c>
      <c r="D51" s="1386" t="s">
        <v>192</v>
      </c>
      <c r="E51" s="2174"/>
      <c r="F51" s="2174"/>
      <c r="G51" s="2174"/>
      <c r="H51" s="2174"/>
      <c r="I51" s="2201"/>
      <c r="J51" s="2171"/>
      <c r="K51" s="1386"/>
      <c r="L51" s="1387"/>
      <c r="P51" s="2172"/>
      <c r="Q51" s="2172"/>
      <c r="R51" s="344"/>
      <c r="S51" s="1301"/>
      <c r="T51" s="268"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189</v>
      </c>
      <c r="B52" s="1386" t="s">
        <v>190</v>
      </c>
      <c r="C52" s="1386" t="s">
        <v>191</v>
      </c>
      <c r="D52" s="1386" t="s">
        <v>192</v>
      </c>
      <c r="E52" s="2174"/>
      <c r="F52" s="2174"/>
      <c r="G52" s="2174"/>
      <c r="H52" s="2174"/>
      <c r="I52" s="2171"/>
      <c r="J52" s="1386"/>
      <c r="K52" s="1386"/>
      <c r="L52" s="1387"/>
      <c r="P52" s="2172"/>
      <c r="Q52" s="1354"/>
      <c r="R52" s="344"/>
      <c r="S52" s="1301"/>
      <c r="T52" s="356"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189</v>
      </c>
      <c r="B53" s="1386" t="s">
        <v>190</v>
      </c>
      <c r="C53" s="1386" t="s">
        <v>191</v>
      </c>
      <c r="D53" s="1386" t="s">
        <v>192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189</v>
      </c>
      <c r="B54" s="1366" t="s">
        <v>190</v>
      </c>
      <c r="C54" s="1366" t="s">
        <v>191</v>
      </c>
      <c r="D54" s="1337"/>
      <c r="E54" s="2174"/>
      <c r="F54" s="2174"/>
      <c r="G54" s="2173"/>
      <c r="H54" s="1337"/>
      <c r="I54" s="1337"/>
      <c r="J54" s="1337"/>
      <c r="K54" s="1337"/>
      <c r="L54" s="1362"/>
      <c r="M54" s="1338"/>
      <c r="N54" s="1338"/>
      <c r="P54" s="1339"/>
      <c r="Q54" s="1340"/>
      <c r="R54" s="1339"/>
      <c r="S54" s="1345"/>
      <c r="T54" s="1348" t="s">
        <v>436</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189</v>
      </c>
      <c r="B55" s="1366" t="s">
        <v>190</v>
      </c>
      <c r="C55" s="1337"/>
      <c r="D55" s="1337"/>
      <c r="E55" s="2174"/>
      <c r="F55" s="2173"/>
      <c r="G55" s="1337"/>
      <c r="H55" s="1337"/>
      <c r="I55" s="1337"/>
      <c r="J55" s="1337"/>
      <c r="K55" s="1337"/>
      <c r="L55" s="1362"/>
      <c r="M55" s="1344"/>
      <c r="N55" s="1344"/>
      <c r="P55" s="1339"/>
      <c r="Q55" s="1340"/>
      <c r="R55" s="1339"/>
      <c r="S55" s="1345"/>
      <c r="T55" s="1348" t="s">
        <v>240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189</v>
      </c>
      <c r="B56" s="1366"/>
      <c r="C56" s="1366"/>
      <c r="D56" s="1366"/>
      <c r="E56" s="2173"/>
      <c r="F56" s="1366"/>
      <c r="G56" s="1366"/>
      <c r="H56" s="1366"/>
      <c r="I56" s="1366"/>
      <c r="J56" s="1366"/>
      <c r="K56" s="1366"/>
      <c r="L56" s="1369"/>
      <c r="M56" s="1344"/>
      <c r="N56" s="1344"/>
      <c r="O56" s="516"/>
      <c r="P56" s="376"/>
      <c r="Q56" s="1367"/>
      <c r="R56" s="376"/>
      <c r="S56" s="1345"/>
      <c r="T56" s="1348" t="s">
        <v>241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242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508</v>
      </c>
      <c r="T59" s="2200" t="s">
        <v>517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519</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508</v>
      </c>
      <c r="T63" s="2212" t="s">
        <v>511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520</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521</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CBF08-5BB9-0641-2018-DB90A5F693D6}"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126</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459</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460</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461</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462</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463</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464</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465</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466</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469</v>
      </c>
      <c r="N7" s="507"/>
      <c r="O7" s="315"/>
      <c r="Q7" s="2172"/>
      <c r="R7" s="2172">
        <v>1</v>
      </c>
      <c r="S7" s="516"/>
      <c r="T7" s="345"/>
      <c r="U7" s="1359">
        <f>$J7</f>
      </c>
      <c r="V7" s="267" t="s">
        <v>470</v>
      </c>
      <c r="W7" s="280"/>
      <c r="X7" s="2160"/>
      <c r="Y7" s="2161"/>
      <c r="Z7" s="2161"/>
      <c r="AA7" s="2161"/>
      <c r="AB7" s="2161"/>
      <c r="AC7" s="2056"/>
      <c r="AD7" s="2056"/>
      <c r="AE7" s="2056"/>
      <c r="AF7" s="2215"/>
      <c r="AG7" s="2160"/>
      <c r="AH7" s="2161"/>
      <c r="AI7" s="2161"/>
      <c r="AJ7" s="2161"/>
      <c r="AK7" s="2161"/>
      <c r="AL7" s="2161"/>
      <c r="AM7" s="2161"/>
      <c r="AN7" s="2161"/>
      <c r="AO7" s="2161"/>
      <c r="AP7" s="2162"/>
      <c r="AQ7" s="1279" t="s">
        <v>471</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472</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522</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523</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524</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474</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475</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436</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240</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241</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477</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478</v>
      </c>
      <c r="Q26" s="1385"/>
      <c r="R26" s="1394"/>
      <c r="S26" s="1394"/>
      <c r="T26" s="1394"/>
      <c r="U26" s="727"/>
      <c r="V26" s="1161" t="s">
        <v>479</v>
      </c>
      <c r="AD26" s="166" t="s">
        <v>480</v>
      </c>
      <c r="AF26" s="166" t="s">
        <v>481</v>
      </c>
      <c r="AG26" s="1161" t="s">
        <v>479</v>
      </c>
      <c r="AM26" s="166" t="s">
        <v>482</v>
      </c>
      <c r="AO26" s="166" t="s">
        <v>481</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483</v>
      </c>
      <c r="V34" s="2165"/>
      <c r="W34" s="1395"/>
      <c r="X34" s="2179" t="str">
        <f>IF(TITLE_DATE_CHANGE_PERIOD="",IF(TITLE_DATE_PR="","",TITLE_DATE_PR),TITLE_DATE_CHANGE_PERIOD)</f>
        <v>45280.38684027778</v>
      </c>
      <c r="Y34" s="2179"/>
      <c r="Z34" s="2179"/>
      <c r="AA34" s="2179"/>
      <c r="AB34" s="2179"/>
      <c r="AC34" s="2179"/>
      <c r="AD34" s="2179"/>
      <c r="AE34" s="2179"/>
      <c r="AF34" s="314"/>
      <c r="AG34" s="2179" t="str">
        <f>IF(TITLE_DATE_CHANGE_PERIOD="",IF(TITLE_DATE_PR="","",TITLE_DATE_PR),TITLE_DATE_CHANGE_PERIOD)</f>
        <v>45280.38684027778</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484</v>
      </c>
      <c r="V35" s="2165"/>
      <c r="W35" s="1395"/>
      <c r="X35" s="2166" t="str">
        <f>IF(TITLE_NUMBER_PR_CHANGE="",IF(TITLE_NUMBER_PR="","",TITLE_NUMBER_PR),TITLE_NUMBER_PR_CHANGE)</f>
        <v>81/1</v>
      </c>
      <c r="Y35" s="2166"/>
      <c r="Z35" s="2166"/>
      <c r="AA35" s="2166"/>
      <c r="AB35" s="2166"/>
      <c r="AC35" s="2166"/>
      <c r="AD35" s="2166"/>
      <c r="AE35" s="2166"/>
      <c r="AF35" s="314"/>
      <c r="AG35" s="2166" t="str">
        <f>IF(TITLE_NUMBER_PR_CHANGE="",IF(TITLE_NUMBER_PR="","",TITLE_NUMBER_PR),TITLE_NUMBER_PR_CHANGE)</f>
        <v>81/1</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485</v>
      </c>
      <c r="V38" s="2165"/>
      <c r="W38" s="1395"/>
      <c r="X38" s="2179" t="str">
        <f>IF(TITLE_DATE_CHANGE_PERIOD="",IF(TITLE_DATE_PR="","",TITLE_DATE_PR),TITLE_DATE_CHANGE_PERIOD)</f>
        <v>45280.38684027778</v>
      </c>
      <c r="Y38" s="2179"/>
      <c r="Z38" s="2179"/>
      <c r="AA38" s="2179"/>
      <c r="AB38" s="2179"/>
      <c r="AC38" s="2179"/>
      <c r="AD38" s="2179"/>
      <c r="AE38" s="2179"/>
      <c r="AF38" s="314"/>
      <c r="AG38" s="2179" t="str">
        <f>IF(TITLE_DATE_CHANGE_PERIOD="",IF(TITLE_DATE_PR="","",TITLE_DATE_PR),TITLE_DATE_CHANGE_PERIOD)</f>
        <v>45280.38684027778</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486</v>
      </c>
      <c r="V39" s="2165"/>
      <c r="W39" s="1395"/>
      <c r="X39" s="2166" t="str">
        <f>IF(TITLE_NUMBER_PR_CHANGE="",IF(TITLE_NUMBER_PR="","",TITLE_NUMBER_PR),TITLE_NUMBER_PR_CHANGE)</f>
        <v>81/1</v>
      </c>
      <c r="Y39" s="2166"/>
      <c r="Z39" s="2166"/>
      <c r="AA39" s="2166"/>
      <c r="AB39" s="2166"/>
      <c r="AC39" s="2166"/>
      <c r="AD39" s="2166"/>
      <c r="AE39" s="2166"/>
      <c r="AF39" s="314"/>
      <c r="AG39" s="2166" t="str">
        <f>IF(TITLE_NUMBER_PR_CHANGE="",IF(TITLE_NUMBER_PR="","",TITLE_NUMBER_PR),TITLE_NUMBER_PR_CHANGE)</f>
        <v>81/1</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487</v>
      </c>
      <c r="AG40" s="314"/>
      <c r="AH40" s="314"/>
      <c r="AI40" s="314"/>
      <c r="AJ40" s="314"/>
      <c r="AK40" s="314"/>
      <c r="AL40" s="314"/>
      <c r="AM40" s="314"/>
      <c r="AN40" s="314"/>
      <c r="AO40" s="259" t="s">
        <v>487</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294</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295</v>
      </c>
    </row>
    <row customHeight="1" ht="14.25">
      <c r="R43" s="368"/>
      <c r="S43" s="368"/>
      <c r="T43" s="368"/>
      <c r="U43" s="2188" t="s">
        <v>87</v>
      </c>
      <c r="V43" s="2029" t="s">
        <v>488</v>
      </c>
      <c r="W43" s="281"/>
      <c r="X43" s="2189" t="s">
        <v>489</v>
      </c>
      <c r="Y43" s="2204"/>
      <c r="Z43" s="2204"/>
      <c r="AA43" s="2204"/>
      <c r="AB43" s="2204"/>
      <c r="AC43" s="2190"/>
      <c r="AD43" s="2190"/>
      <c r="AE43" s="2191"/>
      <c r="AF43" s="2192" t="s">
        <v>490</v>
      </c>
      <c r="AG43" s="2189" t="s">
        <v>489</v>
      </c>
      <c r="AH43" s="2204"/>
      <c r="AI43" s="2204"/>
      <c r="AJ43" s="2204"/>
      <c r="AK43" s="2204"/>
      <c r="AL43" s="2190"/>
      <c r="AM43" s="2190"/>
      <c r="AN43" s="2191"/>
      <c r="AO43" s="2192" t="s">
        <v>491</v>
      </c>
      <c r="AP43" s="2195" t="s">
        <v>492</v>
      </c>
      <c r="AQ43" s="1948"/>
    </row>
    <row customHeight="1" ht="33.75">
      <c r="R44" s="368"/>
      <c r="S44" s="368"/>
      <c r="T44" s="368"/>
      <c r="U44" s="2188"/>
      <c r="V44" s="2029"/>
      <c r="W44" s="1032"/>
      <c r="X44" s="2207" t="s">
        <v>525</v>
      </c>
      <c r="Y44" s="2219" t="s">
        <v>526</v>
      </c>
      <c r="Z44" s="2219"/>
      <c r="AA44" s="2219"/>
      <c r="AB44" s="2219"/>
      <c r="AC44" s="2207" t="s">
        <v>496</v>
      </c>
      <c r="AD44" s="2456"/>
      <c r="AE44" s="2221"/>
      <c r="AF44" s="2193"/>
      <c r="AG44" s="2207" t="s">
        <v>525</v>
      </c>
      <c r="AH44" s="2219" t="s">
        <v>526</v>
      </c>
      <c r="AI44" s="2219"/>
      <c r="AJ44" s="2219"/>
      <c r="AK44" s="2219"/>
      <c r="AL44" s="2207" t="s">
        <v>496</v>
      </c>
      <c r="AM44" s="2456"/>
      <c r="AN44" s="2221"/>
      <c r="AO44" s="2193"/>
      <c r="AP44" s="2196"/>
      <c r="AQ44" s="1948"/>
    </row>
    <row customHeight="1" ht="14.25">
      <c r="R45" s="368"/>
      <c r="S45" s="368"/>
      <c r="T45" s="368"/>
      <c r="U45" s="2188"/>
      <c r="V45" s="2029"/>
      <c r="W45" s="1032"/>
      <c r="X45" s="2232"/>
      <c r="Y45" s="2224" t="s">
        <v>527</v>
      </c>
      <c r="Z45" s="2185" t="s">
        <v>528</v>
      </c>
      <c r="AA45" s="2227"/>
      <c r="AB45" s="2186"/>
      <c r="AC45" s="2208"/>
      <c r="AD45" s="2457"/>
      <c r="AE45" s="2223"/>
      <c r="AF45" s="2193"/>
      <c r="AG45" s="2232"/>
      <c r="AH45" s="2224" t="s">
        <v>527</v>
      </c>
      <c r="AI45" s="2185" t="s">
        <v>528</v>
      </c>
      <c r="AJ45" s="2227"/>
      <c r="AK45" s="2186"/>
      <c r="AL45" s="2208"/>
      <c r="AM45" s="2457"/>
      <c r="AN45" s="2223"/>
      <c r="AO45" s="2193"/>
      <c r="AP45" s="2196"/>
      <c r="AQ45" s="1948"/>
    </row>
    <row customHeight="1" ht="25.5">
      <c r="R46" s="368"/>
      <c r="S46" s="368"/>
      <c r="T46" s="368"/>
      <c r="U46" s="2188"/>
      <c r="V46" s="2029"/>
      <c r="W46" s="1032"/>
      <c r="X46" s="2232"/>
      <c r="Y46" s="2458"/>
      <c r="Z46" s="2224" t="s">
        <v>529</v>
      </c>
      <c r="AA46" s="2185" t="s">
        <v>530</v>
      </c>
      <c r="AB46" s="2186"/>
      <c r="AC46" s="2224" t="s">
        <v>506</v>
      </c>
      <c r="AD46" s="2228" t="s">
        <v>507</v>
      </c>
      <c r="AE46" s="2229"/>
      <c r="AF46" s="2193"/>
      <c r="AG46" s="2232"/>
      <c r="AH46" s="2458"/>
      <c r="AI46" s="2224" t="s">
        <v>529</v>
      </c>
      <c r="AJ46" s="2185" t="s">
        <v>530</v>
      </c>
      <c r="AK46" s="2186"/>
      <c r="AL46" s="2224" t="s">
        <v>506</v>
      </c>
      <c r="AM46" s="2228" t="s">
        <v>507</v>
      </c>
      <c r="AN46" s="2229"/>
      <c r="AO46" s="2193"/>
      <c r="AP46" s="2196"/>
      <c r="AQ46" s="1948"/>
    </row>
    <row customHeight="1" ht="62.25">
      <c r="A47" s="1281"/>
      <c r="B47" s="1281" t="s">
        <v>138</v>
      </c>
      <c r="C47" s="1281" t="s">
        <v>139</v>
      </c>
      <c r="D47" s="1281" t="s">
        <v>140</v>
      </c>
      <c r="E47" s="1333" t="s">
        <v>497</v>
      </c>
      <c r="F47" s="1333" t="s">
        <v>498</v>
      </c>
      <c r="G47" s="1333" t="s">
        <v>499</v>
      </c>
      <c r="H47" s="1333" t="s">
        <v>500</v>
      </c>
      <c r="I47" s="1333" t="s">
        <v>501</v>
      </c>
      <c r="J47" s="1333" t="s">
        <v>502</v>
      </c>
      <c r="K47" s="1333" t="s">
        <v>503</v>
      </c>
      <c r="L47" s="1333" t="s">
        <v>531</v>
      </c>
      <c r="M47" s="1333" t="s">
        <v>478</v>
      </c>
      <c r="R47" s="368"/>
      <c r="S47" s="368"/>
      <c r="T47" s="368"/>
      <c r="U47" s="2188"/>
      <c r="V47" s="2029"/>
      <c r="W47" s="282"/>
      <c r="X47" s="2208"/>
      <c r="Y47" s="2226"/>
      <c r="Z47" s="2226"/>
      <c r="AA47" s="1230" t="s">
        <v>532</v>
      </c>
      <c r="AB47" s="1230" t="s">
        <v>533</v>
      </c>
      <c r="AC47" s="2226"/>
      <c r="AD47" s="2230"/>
      <c r="AE47" s="2231"/>
      <c r="AF47" s="2194"/>
      <c r="AG47" s="2208"/>
      <c r="AH47" s="2226"/>
      <c r="AI47" s="2226"/>
      <c r="AJ47" s="1230" t="s">
        <v>532</v>
      </c>
      <c r="AK47" s="1230" t="s">
        <v>533</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113</v>
      </c>
      <c r="V48" s="1274" t="s">
        <v>101</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177</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126</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177</v>
      </c>
      <c r="B50" s="1289" t="s">
        <v>178</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460</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461</v>
      </c>
      <c r="AS50" s="498"/>
      <c r="AT50" s="498" t="str">
        <f>IF(V50="","",V50)</f>
        <v>Территория действия тарифа</v>
      </c>
      <c r="AU50" s="498"/>
      <c r="AV50" s="498"/>
    </row>
    <row customHeight="1" ht="22.5">
      <c r="A51" s="1289" t="s">
        <v>177</v>
      </c>
      <c r="B51" s="1289" t="s">
        <v>178</v>
      </c>
      <c r="C51" s="1289" t="s">
        <v>179</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462</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463</v>
      </c>
      <c r="AS51" s="498"/>
      <c r="AT51" s="498" t="str">
        <f>IF(V51="","",V51)</f>
        <v>Наименование системы теплоснабжения </v>
      </c>
      <c r="AU51" s="498"/>
      <c r="AV51" s="498"/>
    </row>
    <row customHeight="1" ht="21">
      <c r="A52" s="1289" t="s">
        <v>177</v>
      </c>
      <c r="B52" s="1289" t="s">
        <v>178</v>
      </c>
      <c r="C52" s="1289" t="s">
        <v>179</v>
      </c>
      <c r="D52" s="1289" t="s">
        <v>180</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464</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465</v>
      </c>
      <c r="AS52" s="498"/>
      <c r="AT52" s="498" t="str">
        <f>IF(V52="","",V52)</f>
        <v>Источник тепловой энергии  </v>
      </c>
      <c r="AU52" s="498"/>
      <c r="AV52" s="498"/>
    </row>
    <row s="1673" customFormat="1" customHeight="1" ht="0">
      <c r="A53" s="1398" t="s">
        <v>177</v>
      </c>
      <c r="B53" s="1398" t="s">
        <v>178</v>
      </c>
      <c r="C53" s="1398" t="s">
        <v>179</v>
      </c>
      <c r="D53" s="1398" t="s">
        <v>180</v>
      </c>
      <c r="E53" s="2214"/>
      <c r="F53" s="2214"/>
      <c r="G53" s="2214"/>
      <c r="H53" s="2218"/>
      <c r="I53" s="1948" t="str">
        <f>U52&amp;".1"</f>
        <v>....1</v>
      </c>
      <c r="J53" s="1398"/>
      <c r="K53" s="1398"/>
      <c r="L53" s="1398"/>
      <c r="M53" s="1404" t="s">
        <v>466</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177</v>
      </c>
      <c r="B54" s="1289" t="s">
        <v>178</v>
      </c>
      <c r="C54" s="1289" t="s">
        <v>179</v>
      </c>
      <c r="D54" s="1289" t="s">
        <v>180</v>
      </c>
      <c r="E54" s="2214"/>
      <c r="F54" s="2214"/>
      <c r="G54" s="2214"/>
      <c r="H54" s="2218"/>
      <c r="I54" s="1922"/>
      <c r="J54" s="1948" t="str">
        <f>I53&amp;".1"</f>
        <v>....1.1</v>
      </c>
      <c r="K54" s="1289"/>
      <c r="L54" s="1289"/>
      <c r="M54" s="1333" t="s">
        <v>469</v>
      </c>
      <c r="Q54" s="2172"/>
      <c r="R54" s="2172">
        <v>1</v>
      </c>
      <c r="S54" s="516"/>
      <c r="T54" s="345"/>
      <c r="U54" s="1359" t="str">
        <f>$J54</f>
        <v>....1.1</v>
      </c>
      <c r="V54" s="267" t="s">
        <v>470</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471</v>
      </c>
      <c r="AS54" s="498"/>
      <c r="AT54" s="498" t="str">
        <f>IF(V54="","",V54)</f>
        <v>Группа потребителей</v>
      </c>
      <c r="AU54" s="498"/>
      <c r="AV54" s="498"/>
    </row>
    <row customHeight="1" ht="21">
      <c r="A55" s="1289" t="s">
        <v>177</v>
      </c>
      <c r="B55" s="1289" t="s">
        <v>178</v>
      </c>
      <c r="C55" s="1289" t="s">
        <v>179</v>
      </c>
      <c r="D55" s="1289" t="s">
        <v>180</v>
      </c>
      <c r="E55" s="2214"/>
      <c r="F55" s="2214"/>
      <c r="G55" s="2214"/>
      <c r="H55" s="2218"/>
      <c r="I55" s="1922"/>
      <c r="J55" s="1922"/>
      <c r="K55" s="1948" t="str">
        <f>J54&amp;".1"</f>
        <v>....1.1.1</v>
      </c>
      <c r="L55" s="119"/>
      <c r="M55" s="1333" t="s">
        <v>472</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522</v>
      </c>
      <c r="AR55" s="509">
        <f>STRCHECKDATE(X57:AP57)</f>
      </c>
      <c r="AS55" s="498"/>
      <c r="AT55" s="498" t="str">
        <f>IF(V55="","",V55)</f>
        <v/>
      </c>
      <c r="AU55" s="498"/>
      <c r="AV55" s="498"/>
    </row>
    <row customHeight="1" ht="11.25">
      <c r="A56" s="1289" t="s">
        <v>177</v>
      </c>
      <c r="B56" s="1289" t="s">
        <v>178</v>
      </c>
      <c r="C56" s="1289" t="s">
        <v>179</v>
      </c>
      <c r="D56" s="1289" t="s">
        <v>180</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523</v>
      </c>
      <c r="AR56" s="509">
        <f>STRCHECKDATE(X58:AP58)</f>
      </c>
      <c r="AS56" s="498"/>
      <c r="AT56" s="498" t="str">
        <f>IF(V56="","",V56)</f>
        <v/>
      </c>
      <c r="AU56" s="498"/>
      <c r="AV56" s="498"/>
    </row>
    <row customHeight="1" ht="0">
      <c r="A57" s="1289" t="s">
        <v>177</v>
      </c>
      <c r="B57" s="1289" t="s">
        <v>178</v>
      </c>
      <c r="C57" s="1289" t="s">
        <v>179</v>
      </c>
      <c r="D57" s="1289" t="s">
        <v>180</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177</v>
      </c>
      <c r="B58" s="1289" t="s">
        <v>178</v>
      </c>
      <c r="C58" s="1289" t="s">
        <v>179</v>
      </c>
      <c r="D58" s="1289" t="s">
        <v>180</v>
      </c>
      <c r="E58" s="2214"/>
      <c r="F58" s="2214"/>
      <c r="G58" s="2214"/>
      <c r="H58" s="2218"/>
      <c r="I58" s="1922"/>
      <c r="J58" s="1922"/>
      <c r="K58" s="1948"/>
      <c r="L58" s="1289"/>
      <c r="M58" s="1333"/>
      <c r="Q58" s="2172"/>
      <c r="R58" s="2172"/>
      <c r="S58" s="1354"/>
      <c r="T58" s="344"/>
      <c r="U58" s="1301"/>
      <c r="V58" s="269" t="s">
        <v>524</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177</v>
      </c>
      <c r="B59" s="1289" t="s">
        <v>178</v>
      </c>
      <c r="C59" s="1289" t="s">
        <v>179</v>
      </c>
      <c r="D59" s="1289" t="s">
        <v>180</v>
      </c>
      <c r="E59" s="2214"/>
      <c r="F59" s="2214"/>
      <c r="G59" s="2214"/>
      <c r="H59" s="2218"/>
      <c r="I59" s="1922"/>
      <c r="J59" s="1948"/>
      <c r="K59" s="1289"/>
      <c r="L59" s="1289"/>
      <c r="M59" s="1333"/>
      <c r="Q59" s="2172"/>
      <c r="R59" s="2172"/>
      <c r="S59" s="1354"/>
      <c r="T59" s="344"/>
      <c r="U59" s="1301"/>
      <c r="V59" s="268" t="s">
        <v>474</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177</v>
      </c>
      <c r="B60" s="1289" t="s">
        <v>178</v>
      </c>
      <c r="C60" s="1289" t="s">
        <v>179</v>
      </c>
      <c r="D60" s="1289" t="s">
        <v>180</v>
      </c>
      <c r="E60" s="2214"/>
      <c r="F60" s="2214"/>
      <c r="G60" s="2214"/>
      <c r="H60" s="2218"/>
      <c r="I60" s="1948"/>
      <c r="J60" s="1289"/>
      <c r="K60" s="1289"/>
      <c r="L60" s="1289"/>
      <c r="M60" s="1333"/>
      <c r="Q60" s="2172"/>
      <c r="R60" s="1354"/>
      <c r="S60" s="1354"/>
      <c r="T60" s="344"/>
      <c r="U60" s="1301"/>
      <c r="V60" s="356" t="s">
        <v>475</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177</v>
      </c>
      <c r="B61" s="1289" t="s">
        <v>178</v>
      </c>
      <c r="C61" s="1289" t="s">
        <v>179</v>
      </c>
      <c r="D61" s="1289" t="s">
        <v>180</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177</v>
      </c>
      <c r="B62" s="1398" t="s">
        <v>178</v>
      </c>
      <c r="C62" s="1398" t="s">
        <v>179</v>
      </c>
      <c r="D62" s="1397"/>
      <c r="E62" s="2214"/>
      <c r="F62" s="2214"/>
      <c r="G62" s="2213"/>
      <c r="H62" s="1397"/>
      <c r="I62" s="1397"/>
      <c r="J62" s="1397"/>
      <c r="K62" s="1397"/>
      <c r="L62" s="1397"/>
      <c r="M62" s="1400"/>
      <c r="N62" s="1401"/>
      <c r="O62" s="1401"/>
      <c r="P62" s="339"/>
      <c r="Q62" s="1339"/>
      <c r="R62" s="1340"/>
      <c r="S62" s="1339"/>
      <c r="T62" s="1339"/>
      <c r="U62" s="1345"/>
      <c r="V62" s="1348" t="s">
        <v>436</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177</v>
      </c>
      <c r="B63" s="1398" t="s">
        <v>178</v>
      </c>
      <c r="C63" s="1397"/>
      <c r="D63" s="1397"/>
      <c r="E63" s="2214"/>
      <c r="F63" s="2213"/>
      <c r="G63" s="1397"/>
      <c r="H63" s="1397"/>
      <c r="I63" s="1397"/>
      <c r="J63" s="1397"/>
      <c r="K63" s="1397"/>
      <c r="L63" s="1397"/>
      <c r="M63" s="1400"/>
      <c r="N63" s="1402"/>
      <c r="O63" s="1402"/>
      <c r="P63" s="339"/>
      <c r="Q63" s="1339"/>
      <c r="R63" s="1340"/>
      <c r="S63" s="1339"/>
      <c r="T63" s="1339"/>
      <c r="U63" s="1345"/>
      <c r="V63" s="1348" t="s">
        <v>240</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177</v>
      </c>
      <c r="B64" s="1398"/>
      <c r="C64" s="1398"/>
      <c r="D64" s="1398"/>
      <c r="E64" s="2213"/>
      <c r="F64" s="1398"/>
      <c r="G64" s="1398"/>
      <c r="H64" s="1398"/>
      <c r="I64" s="1398"/>
      <c r="J64" s="1398"/>
      <c r="K64" s="1398"/>
      <c r="L64" s="1398"/>
      <c r="M64" s="1404"/>
      <c r="N64" s="1402"/>
      <c r="O64" s="1402"/>
      <c r="P64" s="339"/>
      <c r="Q64" s="376"/>
      <c r="R64" s="1367"/>
      <c r="S64" s="376"/>
      <c r="T64" s="376"/>
      <c r="U64" s="1345"/>
      <c r="V64" s="1348" t="s">
        <v>241</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242</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508</v>
      </c>
      <c r="V67" s="2200" t="s">
        <v>518</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534</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535</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534</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E82E4-D131-DEE8-2F7D-5DF760ABC7F9}"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126</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459</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460</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461</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462</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463</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464</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465</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466</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536</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537</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538</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539</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540</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436</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240</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241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477</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478</v>
      </c>
      <c r="P23" s="1531"/>
      <c r="Q23" s="1533"/>
      <c r="R23" s="1533"/>
      <c r="Y23" s="1530" t="s">
        <v>480</v>
      </c>
      <c r="AA23" s="1530" t="s">
        <v>481</v>
      </c>
      <c r="AB23" s="1530" t="s">
        <v>541</v>
      </c>
      <c r="AE23" s="1530" t="s">
        <v>542</v>
      </c>
      <c r="AF23" s="1530" t="s">
        <v>541</v>
      </c>
      <c r="AI23" s="1530" t="s">
        <v>543</v>
      </c>
      <c r="AJ23" s="1530" t="s">
        <v>541</v>
      </c>
      <c r="AM23" s="1530" t="s">
        <v>544</v>
      </c>
      <c r="AQ23" s="1530" t="s">
        <v>480</v>
      </c>
      <c r="AS23" s="1530" t="s">
        <v>481</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483</v>
      </c>
      <c r="T31" s="2165"/>
      <c r="U31" s="1395"/>
      <c r="V31" s="2179"/>
      <c r="W31" s="2179"/>
      <c r="X31" s="2179"/>
      <c r="Y31" s="2179"/>
      <c r="Z31" s="2179"/>
      <c r="AA31" s="314"/>
      <c r="AB31" s="2179" t="str">
        <f>IF(TITLE_DATE_CHANGE_PERIOD="",IF(TITLE_DATE_PR="","",TITLE_DATE_PR),TITLE_DATE_CHANGE_PERIOD)</f>
        <v>45280.38684027778</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484</v>
      </c>
      <c r="T32" s="2165"/>
      <c r="U32" s="1395"/>
      <c r="V32" s="2166"/>
      <c r="W32" s="2166"/>
      <c r="X32" s="2166"/>
      <c r="Y32" s="2166"/>
      <c r="Z32" s="2166"/>
      <c r="AA32" s="314"/>
      <c r="AB32" s="2166" t="str">
        <f>IF(TITLE_NUMBER_PR_CHANGE="",IF(TITLE_NUMBER_PR="","",TITLE_NUMBER_PR),TITLE_NUMBER_PR_CHANGE)</f>
        <v>81/1</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483</v>
      </c>
      <c r="T35" s="2165"/>
      <c r="U35" s="1395"/>
      <c r="V35" s="2179"/>
      <c r="W35" s="2179"/>
      <c r="X35" s="2179"/>
      <c r="Y35" s="2179"/>
      <c r="Z35" s="2179"/>
      <c r="AA35" s="314"/>
      <c r="AB35" s="2179" t="str">
        <f>IF(TITLE_DATE_CHANGE_PERIOD="",IF(TITLE_DATE_PR="","",TITLE_DATE_PR),TITLE_DATE_CHANGE_PERIOD)</f>
        <v>45280.38684027778</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484</v>
      </c>
      <c r="T36" s="2165"/>
      <c r="U36" s="1395"/>
      <c r="V36" s="2166"/>
      <c r="W36" s="2166"/>
      <c r="X36" s="2166"/>
      <c r="Y36" s="2166"/>
      <c r="Z36" s="2166"/>
      <c r="AA36" s="314"/>
      <c r="AB36" s="2166" t="str">
        <f>IF(TITLE_NUMBER_PR_CHANGE="",IF(TITLE_NUMBER_PR="","",TITLE_NUMBER_PR),TITLE_NUMBER_PR_CHANGE)</f>
        <v>81/1</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487</v>
      </c>
      <c r="AB37" s="314"/>
      <c r="AC37" s="314"/>
      <c r="AD37" s="314"/>
      <c r="AE37" s="314"/>
      <c r="AF37" s="314"/>
      <c r="AG37" s="314"/>
      <c r="AH37" s="314"/>
      <c r="AI37" s="314"/>
      <c r="AJ37" s="314"/>
      <c r="AK37" s="314"/>
      <c r="AL37" s="314"/>
      <c r="AM37" s="314"/>
      <c r="AN37" s="314"/>
      <c r="AO37" s="314"/>
      <c r="AP37" s="314"/>
      <c r="AQ37" s="314"/>
      <c r="AR37" s="314"/>
      <c r="AS37" s="259" t="s">
        <v>487</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294</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295</v>
      </c>
    </row>
    <row customHeight="1" ht="14.25">
      <c r="Q40" s="272"/>
      <c r="R40" s="368"/>
      <c r="S40" s="2188" t="s">
        <v>87</v>
      </c>
      <c r="T40" s="2029" t="s">
        <v>545</v>
      </c>
      <c r="U40" s="281"/>
      <c r="V40" s="2190"/>
      <c r="W40" s="2190"/>
      <c r="X40" s="2190"/>
      <c r="Y40" s="2190"/>
      <c r="Z40" s="2191"/>
      <c r="AA40" s="2243" t="s">
        <v>490</v>
      </c>
      <c r="AB40" s="2235" t="s">
        <v>546</v>
      </c>
      <c r="AC40" s="2204"/>
      <c r="AD40" s="2204"/>
      <c r="AE40" s="2236"/>
      <c r="AF40" s="2204" t="s">
        <v>547</v>
      </c>
      <c r="AG40" s="2204"/>
      <c r="AH40" s="2204"/>
      <c r="AI40" s="2236"/>
      <c r="AJ40" s="2235" t="s">
        <v>548</v>
      </c>
      <c r="AK40" s="2204"/>
      <c r="AL40" s="2204"/>
      <c r="AM40" s="2236"/>
      <c r="AN40" s="2235" t="s">
        <v>489</v>
      </c>
      <c r="AO40" s="2204"/>
      <c r="AP40" s="2190"/>
      <c r="AQ40" s="2190"/>
      <c r="AR40" s="2191"/>
      <c r="AS40" s="2192" t="s">
        <v>490</v>
      </c>
      <c r="AT40" s="2195" t="s">
        <v>492</v>
      </c>
      <c r="AU40" s="1948"/>
    </row>
    <row customHeight="1" ht="33.75">
      <c r="Q41" s="272"/>
      <c r="R41" s="368"/>
      <c r="S41" s="2188"/>
      <c r="T41" s="2029"/>
      <c r="U41" s="1032"/>
      <c r="V41" s="2011" t="s">
        <v>549</v>
      </c>
      <c r="W41" s="2012"/>
      <c r="X41" s="2207" t="s">
        <v>496</v>
      </c>
      <c r="Y41" s="2220"/>
      <c r="Z41" s="2221"/>
      <c r="AA41" s="2244"/>
      <c r="AB41" s="2237"/>
      <c r="AC41" s="2238"/>
      <c r="AD41" s="2238"/>
      <c r="AE41" s="2239"/>
      <c r="AF41" s="2238"/>
      <c r="AG41" s="2238"/>
      <c r="AH41" s="2238"/>
      <c r="AI41" s="2239"/>
      <c r="AJ41" s="2237"/>
      <c r="AK41" s="2238"/>
      <c r="AL41" s="2238"/>
      <c r="AM41" s="2238"/>
      <c r="AN41" s="1948" t="s">
        <v>550</v>
      </c>
      <c r="AO41" s="1948"/>
      <c r="AP41" s="2220" t="s">
        <v>496</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138</v>
      </c>
      <c r="C43" s="1393" t="s">
        <v>139</v>
      </c>
      <c r="D43" s="1393" t="s">
        <v>140</v>
      </c>
      <c r="E43" s="1387" t="s">
        <v>497</v>
      </c>
      <c r="F43" s="1387" t="s">
        <v>498</v>
      </c>
      <c r="G43" s="1387" t="s">
        <v>499</v>
      </c>
      <c r="H43" s="1387" t="s">
        <v>500</v>
      </c>
      <c r="I43" s="1387" t="s">
        <v>501</v>
      </c>
      <c r="J43" s="1387" t="s">
        <v>502</v>
      </c>
      <c r="K43" s="1387" t="s">
        <v>503</v>
      </c>
      <c r="L43" s="1387" t="s">
        <v>478</v>
      </c>
      <c r="Q43" s="272"/>
      <c r="R43" s="368"/>
      <c r="S43" s="2188"/>
      <c r="T43" s="2029"/>
      <c r="U43" s="282"/>
      <c r="V43" s="1353" t="s">
        <v>551</v>
      </c>
      <c r="W43" s="1353" t="s">
        <v>552</v>
      </c>
      <c r="X43" s="1361" t="s">
        <v>506</v>
      </c>
      <c r="Y43" s="2185" t="s">
        <v>507</v>
      </c>
      <c r="Z43" s="2186"/>
      <c r="AA43" s="2245"/>
      <c r="AB43" s="2240"/>
      <c r="AC43" s="2241"/>
      <c r="AD43" s="2241"/>
      <c r="AE43" s="2242"/>
      <c r="AF43" s="2241"/>
      <c r="AG43" s="2241"/>
      <c r="AH43" s="2241"/>
      <c r="AI43" s="2242"/>
      <c r="AJ43" s="2240"/>
      <c r="AK43" s="2241"/>
      <c r="AL43" s="2241"/>
      <c r="AM43" s="2242"/>
      <c r="AN43" s="1897" t="s">
        <v>551</v>
      </c>
      <c r="AO43" s="1897" t="s">
        <v>552</v>
      </c>
      <c r="AP43" s="1361" t="s">
        <v>506</v>
      </c>
      <c r="AQ43" s="2185" t="s">
        <v>507</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113</v>
      </c>
      <c r="T44" s="1274" t="s">
        <v>101</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201</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126</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201</v>
      </c>
      <c r="B46" s="1386" t="s">
        <v>202</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460</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461</v>
      </c>
      <c r="AW46" s="498"/>
      <c r="AX46" s="498" t="str">
        <f>IF(T46="","",T46)</f>
        <v>Территория действия тарифа</v>
      </c>
      <c r="AY46" s="498"/>
      <c r="AZ46" s="498"/>
    </row>
    <row customHeight="1" ht="23.25">
      <c r="A47" s="1386" t="s">
        <v>201</v>
      </c>
      <c r="B47" s="1386" t="s">
        <v>202</v>
      </c>
      <c r="C47" s="1386" t="s">
        <v>203</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462</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463</v>
      </c>
      <c r="AW47" s="498"/>
      <c r="AX47" s="498" t="str">
        <f>IF(T47="","",T47)</f>
        <v>Наименование системы теплоснабжения </v>
      </c>
      <c r="AY47" s="498"/>
      <c r="AZ47" s="498"/>
    </row>
    <row customHeight="1" ht="21">
      <c r="A48" s="1386" t="s">
        <v>201</v>
      </c>
      <c r="B48" s="1386" t="s">
        <v>202</v>
      </c>
      <c r="C48" s="1386" t="s">
        <v>203</v>
      </c>
      <c r="D48" s="1386" t="s">
        <v>204</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464</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465</v>
      </c>
      <c r="AW48" s="498"/>
      <c r="AX48" s="498" t="str">
        <f>IF(T48="","",T48)</f>
        <v>Источник тепловой энергии  </v>
      </c>
      <c r="AY48" s="498"/>
      <c r="AZ48" s="498"/>
    </row>
    <row s="1673" customFormat="1" customHeight="1" ht="0">
      <c r="A49" s="1366" t="s">
        <v>201</v>
      </c>
      <c r="B49" s="1366" t="s">
        <v>202</v>
      </c>
      <c r="C49" s="1366" t="s">
        <v>203</v>
      </c>
      <c r="D49" s="1366" t="s">
        <v>204</v>
      </c>
      <c r="E49" s="2174"/>
      <c r="F49" s="2174"/>
      <c r="G49" s="2174"/>
      <c r="H49" s="2174"/>
      <c r="I49" s="2171" t="str">
        <f>S48&amp;".1"</f>
        <v>....1</v>
      </c>
      <c r="J49" s="1366"/>
      <c r="K49" s="1366"/>
      <c r="L49" s="1369" t="s">
        <v>466</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201</v>
      </c>
      <c r="B50" s="1366" t="s">
        <v>202</v>
      </c>
      <c r="C50" s="1366" t="s">
        <v>203</v>
      </c>
      <c r="D50" s="1366" t="s">
        <v>204</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201</v>
      </c>
      <c r="B51" s="1386" t="s">
        <v>202</v>
      </c>
      <c r="C51" s="1386" t="s">
        <v>203</v>
      </c>
      <c r="D51" s="1386" t="s">
        <v>204</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553</v>
      </c>
      <c r="AV51" s="509">
        <f>STRCHECKDATE(V54:AT54)</f>
      </c>
      <c r="AW51" s="498"/>
      <c r="AX51" s="498" t="str">
        <f>IF(T51="","",T51)</f>
        <v/>
      </c>
      <c r="AY51" s="498"/>
      <c r="AZ51" s="498"/>
    </row>
    <row customHeight="1" ht="11.25">
      <c r="A52" s="1386" t="s">
        <v>201</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537</v>
      </c>
      <c r="AN52" s="1416"/>
      <c r="AO52" s="1519"/>
      <c r="AP52" s="1416"/>
      <c r="AQ52" s="1416"/>
      <c r="AR52" s="1416"/>
      <c r="AS52" s="1416"/>
      <c r="AT52" s="1413"/>
      <c r="AU52" s="2169"/>
      <c r="AW52" s="498"/>
      <c r="AX52" s="498"/>
      <c r="AY52" s="498"/>
      <c r="AZ52" s="498"/>
    </row>
    <row customHeight="1" ht="11.25">
      <c r="A53" s="1386" t="s">
        <v>201</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538</v>
      </c>
      <c r="AJ53" s="1416"/>
      <c r="AK53" s="1416"/>
      <c r="AL53" s="1416"/>
      <c r="AM53" s="1416"/>
      <c r="AN53" s="1416"/>
      <c r="AO53" s="1519"/>
      <c r="AP53" s="1416"/>
      <c r="AQ53" s="1416"/>
      <c r="AR53" s="1416"/>
      <c r="AS53" s="1416"/>
      <c r="AT53" s="1413"/>
      <c r="AU53" s="2169"/>
      <c r="AW53" s="498"/>
      <c r="AX53" s="498"/>
      <c r="AY53" s="498"/>
      <c r="AZ53" s="498"/>
    </row>
    <row customHeight="1" ht="11.25">
      <c r="A54" s="1386" t="s">
        <v>201</v>
      </c>
      <c r="B54" s="1386" t="s">
        <v>202</v>
      </c>
      <c r="C54" s="1386" t="s">
        <v>203</v>
      </c>
      <c r="D54" s="1386" t="s">
        <v>204</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539</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201</v>
      </c>
      <c r="B55" s="1386" t="s">
        <v>202</v>
      </c>
      <c r="C55" s="1386" t="s">
        <v>203</v>
      </c>
      <c r="D55" s="1386" t="s">
        <v>204</v>
      </c>
      <c r="E55" s="2174"/>
      <c r="F55" s="2174"/>
      <c r="G55" s="2174"/>
      <c r="H55" s="2174"/>
      <c r="I55" s="2201"/>
      <c r="J55" s="2171"/>
      <c r="K55" s="1386"/>
      <c r="L55" s="1387"/>
      <c r="P55" s="2172"/>
      <c r="Q55" s="2172"/>
      <c r="R55" s="344"/>
      <c r="S55" s="1301"/>
      <c r="T55" s="268" t="s">
        <v>540</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201</v>
      </c>
      <c r="B56" s="1366" t="s">
        <v>202</v>
      </c>
      <c r="C56" s="1366" t="s">
        <v>203</v>
      </c>
      <c r="D56" s="1366" t="s">
        <v>204</v>
      </c>
      <c r="E56" s="2174"/>
      <c r="F56" s="2174"/>
      <c r="G56" s="2174"/>
      <c r="H56" s="2174"/>
      <c r="I56" s="2171"/>
      <c r="J56" s="1366"/>
      <c r="K56" s="1366"/>
      <c r="L56" s="1369"/>
      <c r="M56" s="508"/>
      <c r="N56" s="508"/>
      <c r="O56" s="508"/>
      <c r="P56" s="2172"/>
      <c r="Q56" s="1354"/>
      <c r="R56" s="344"/>
      <c r="S56" s="1409"/>
      <c r="T56" s="1410" t="s">
        <v>475</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201</v>
      </c>
      <c r="B57" s="1366" t="s">
        <v>202</v>
      </c>
      <c r="C57" s="1366" t="s">
        <v>203</v>
      </c>
      <c r="D57" s="1366" t="s">
        <v>204</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201</v>
      </c>
      <c r="B58" s="1366" t="s">
        <v>202</v>
      </c>
      <c r="C58" s="1366" t="s">
        <v>203</v>
      </c>
      <c r="D58" s="1337"/>
      <c r="E58" s="2174"/>
      <c r="F58" s="2174"/>
      <c r="G58" s="2173"/>
      <c r="H58" s="1337"/>
      <c r="I58" s="1337"/>
      <c r="J58" s="1337"/>
      <c r="K58" s="1337"/>
      <c r="L58" s="1362"/>
      <c r="M58" s="1338"/>
      <c r="N58" s="1338"/>
      <c r="P58" s="1339"/>
      <c r="Q58" s="1340"/>
      <c r="R58" s="1339"/>
      <c r="S58" s="1345"/>
      <c r="T58" s="1348" t="s">
        <v>436</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201</v>
      </c>
      <c r="B59" s="1366" t="s">
        <v>202</v>
      </c>
      <c r="C59" s="1337"/>
      <c r="D59" s="1337"/>
      <c r="E59" s="2174"/>
      <c r="F59" s="2173"/>
      <c r="G59" s="1337"/>
      <c r="H59" s="1337"/>
      <c r="I59" s="1337"/>
      <c r="J59" s="1337"/>
      <c r="K59" s="1337"/>
      <c r="L59" s="1362"/>
      <c r="M59" s="1344"/>
      <c r="N59" s="1344"/>
      <c r="P59" s="1339"/>
      <c r="Q59" s="1340"/>
      <c r="R59" s="1339"/>
      <c r="S59" s="1345"/>
      <c r="T59" s="1348" t="s">
        <v>240</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201</v>
      </c>
      <c r="B60" s="1366"/>
      <c r="C60" s="1366"/>
      <c r="D60" s="1366"/>
      <c r="E60" s="2174"/>
      <c r="F60" s="1366"/>
      <c r="G60" s="1366"/>
      <c r="H60" s="1366"/>
      <c r="I60" s="1366"/>
      <c r="J60" s="1366"/>
      <c r="K60" s="1366"/>
      <c r="L60" s="1369"/>
      <c r="M60" s="1344"/>
      <c r="N60" s="1344"/>
      <c r="O60" s="516"/>
      <c r="P60" s="376"/>
      <c r="Q60" s="1367"/>
      <c r="R60" s="376"/>
      <c r="S60" s="1345"/>
      <c r="T60" s="1348" t="s">
        <v>241</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201</v>
      </c>
      <c r="B61" s="1366"/>
      <c r="C61" s="1366"/>
      <c r="D61" s="1366"/>
      <c r="E61" s="2173"/>
      <c r="F61" s="1366"/>
      <c r="G61" s="1366"/>
      <c r="H61" s="1366"/>
      <c r="I61" s="1366"/>
      <c r="J61" s="1366"/>
      <c r="K61" s="1366"/>
      <c r="L61" s="1369"/>
      <c r="M61" s="1344"/>
      <c r="N61" s="1344"/>
      <c r="O61" s="516"/>
      <c r="P61" s="376"/>
      <c r="Q61" s="1367"/>
      <c r="R61" s="376"/>
      <c r="S61" s="1345"/>
      <c r="T61" s="1348" t="s">
        <v>241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242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508</v>
      </c>
      <c r="T64" s="2200" t="s">
        <v>554</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534</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BC8E06-D70A-D1C7-FF6C-F3BE1783DE8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556</v>
      </c>
      <c r="B1" s="1068" t="s">
        <v>557</v>
      </c>
      <c r="C1" s="1068" t="s">
        <v>558</v>
      </c>
      <c r="D1" s="1068" t="s">
        <v>559</v>
      </c>
      <c r="E1" s="1068" t="s">
        <v>560</v>
      </c>
      <c r="F1" s="1068" t="s">
        <v>561</v>
      </c>
      <c r="G1" s="1068" t="s">
        <v>562</v>
      </c>
      <c r="H1" s="1068" t="s">
        <v>563</v>
      </c>
      <c r="I1" s="1068" t="s">
        <v>564</v>
      </c>
      <c r="J1" s="1068" t="s">
        <v>565</v>
      </c>
      <c r="K1" s="1068" t="s">
        <v>566</v>
      </c>
      <c r="L1" s="1068" t="s">
        <v>567</v>
      </c>
      <c r="M1" s="1068"/>
      <c r="N1" s="1068" t="s">
        <v>568</v>
      </c>
      <c r="O1" s="1068" t="s">
        <v>569</v>
      </c>
      <c r="P1" s="1068" t="s">
        <v>570</v>
      </c>
      <c r="Q1" s="1068" t="s">
        <v>571</v>
      </c>
      <c r="R1" s="1068" t="s">
        <v>572</v>
      </c>
      <c r="S1" s="1068" t="s">
        <v>573</v>
      </c>
      <c r="T1" s="1068" t="s">
        <v>574</v>
      </c>
      <c r="U1" s="1068" t="s">
        <v>575</v>
      </c>
      <c r="V1" s="1068"/>
      <c r="W1" s="795" t="s">
        <v>576</v>
      </c>
      <c r="X1" s="1068" t="s">
        <v>577</v>
      </c>
      <c r="Y1" s="1068" t="s">
        <v>578</v>
      </c>
      <c r="Z1" s="1068"/>
      <c r="AA1" s="1068" t="s">
        <v>579</v>
      </c>
      <c r="AB1" s="1068"/>
      <c r="AC1" s="1068" t="s">
        <v>580</v>
      </c>
      <c r="AD1" s="1068"/>
      <c r="AF1" s="1068" t="s">
        <v>581</v>
      </c>
      <c r="AH1" s="1068" t="s">
        <v>582</v>
      </c>
      <c r="AI1" s="1068" t="s">
        <v>583</v>
      </c>
      <c r="AK1" s="1068" t="s">
        <v>584</v>
      </c>
      <c r="AM1" s="1068" t="s">
        <v>585</v>
      </c>
      <c r="AP1" s="1068" t="s">
        <v>586</v>
      </c>
      <c r="AQ1" s="1068" t="s">
        <v>587</v>
      </c>
      <c r="AS1" s="1068" t="s">
        <v>588</v>
      </c>
      <c r="AU1" s="1068" t="s">
        <v>589</v>
      </c>
      <c r="AW1" s="1068" t="s">
        <v>590</v>
      </c>
      <c r="AX1" s="1068" t="s">
        <v>591</v>
      </c>
      <c r="AZ1" s="1153" t="s">
        <v>592</v>
      </c>
      <c r="BB1" s="1068" t="s">
        <v>593</v>
      </c>
      <c r="BC1" s="1068"/>
      <c r="BE1" s="1068" t="s">
        <v>594</v>
      </c>
      <c r="BF1" s="1068" t="s">
        <v>595</v>
      </c>
      <c r="BH1" s="1070" t="s">
        <v>596</v>
      </c>
      <c r="BI1" s="1071"/>
      <c r="BJ1" s="1072" t="s">
        <v>597</v>
      </c>
      <c r="BK1" s="1071"/>
      <c r="BL1" s="1073" t="s">
        <v>598</v>
      </c>
      <c r="BM1" s="1071"/>
      <c r="BN1" s="1074" t="s">
        <v>599</v>
      </c>
      <c r="BS1" s="1450"/>
    </row>
    <row customHeight="1" ht="11.25">
      <c r="A2" s="1075" t="s">
        <v>600</v>
      </c>
      <c r="B2" s="1076">
        <v>2000</v>
      </c>
      <c r="C2" s="1076">
        <v>2022</v>
      </c>
      <c r="D2" s="1076" t="s">
        <v>58</v>
      </c>
      <c r="E2" s="1077" t="s">
        <v>601</v>
      </c>
      <c r="F2" s="1077" t="s">
        <v>602</v>
      </c>
      <c r="G2" s="1077" t="s">
        <v>603</v>
      </c>
      <c r="H2" s="1078" t="s">
        <v>54</v>
      </c>
      <c r="I2" s="1077" t="s">
        <v>113</v>
      </c>
      <c r="J2" s="1077" t="s">
        <v>604</v>
      </c>
      <c r="K2" s="1079" t="s">
        <v>605</v>
      </c>
      <c r="L2" s="1080"/>
      <c r="M2" s="1079">
        <v>1</v>
      </c>
      <c r="N2" s="1163" t="s">
        <v>606</v>
      </c>
      <c r="O2" s="1078" t="s">
        <v>607</v>
      </c>
      <c r="P2" s="1081" t="s">
        <v>33</v>
      </c>
      <c r="Q2" s="1082" t="s">
        <v>608</v>
      </c>
      <c r="R2" s="123" t="s">
        <v>609</v>
      </c>
      <c r="S2" s="123" t="s">
        <v>610</v>
      </c>
      <c r="T2" s="1083" t="s">
        <v>611</v>
      </c>
      <c r="U2" s="1080" t="s">
        <v>612</v>
      </c>
      <c r="V2" s="1084">
        <v>1</v>
      </c>
      <c r="W2" s="1085"/>
      <c r="X2" s="1085" t="s">
        <v>613</v>
      </c>
      <c r="Y2" s="1076" t="s">
        <v>614</v>
      </c>
      <c r="Z2" s="1086"/>
      <c r="AA2" s="1076" t="s">
        <v>615</v>
      </c>
      <c r="AB2" s="1087" t="s">
        <v>615</v>
      </c>
      <c r="AC2" s="1076" t="s">
        <v>616</v>
      </c>
      <c r="AD2" s="1087" t="s">
        <v>616</v>
      </c>
      <c r="AF2" s="1078" t="s">
        <v>612</v>
      </c>
      <c r="AH2" s="1077" t="s">
        <v>617</v>
      </c>
      <c r="AI2" s="1077" t="s">
        <v>617</v>
      </c>
      <c r="AK2" s="1077" t="s">
        <v>618</v>
      </c>
      <c r="AM2" s="1077" t="s">
        <v>619</v>
      </c>
      <c r="AP2" s="1088" t="s">
        <v>613</v>
      </c>
      <c r="AQ2" s="1089" t="s">
        <v>613</v>
      </c>
      <c r="AS2" s="1076" t="s">
        <v>620</v>
      </c>
      <c r="AU2" s="1121" t="s">
        <v>621</v>
      </c>
      <c r="AW2" s="1121" t="s">
        <v>622</v>
      </c>
      <c r="AX2" s="1121" t="s">
        <v>622</v>
      </c>
      <c r="AZ2" s="1121" t="s">
        <v>623</v>
      </c>
      <c r="BB2" s="1121" t="s">
        <v>624</v>
      </c>
      <c r="BC2" s="1121" t="s">
        <v>625</v>
      </c>
      <c r="BE2" s="1121">
        <v>2000</v>
      </c>
      <c r="BF2" s="1121" t="s">
        <v>626</v>
      </c>
    </row>
    <row customHeight="1" ht="11.25">
      <c r="A3" s="1075" t="s">
        <v>627</v>
      </c>
      <c r="B3" s="1076">
        <v>2001</v>
      </c>
      <c r="C3" s="1076">
        <v>2023</v>
      </c>
      <c r="D3" s="1076" t="s">
        <v>56</v>
      </c>
      <c r="E3" s="1077" t="s">
        <v>628</v>
      </c>
      <c r="F3" s="1077" t="s">
        <v>629</v>
      </c>
      <c r="G3" s="1077" t="s">
        <v>630</v>
      </c>
      <c r="H3" s="1078" t="s">
        <v>631</v>
      </c>
      <c r="I3" s="1077" t="s">
        <v>101</v>
      </c>
      <c r="J3" s="1077" t="s">
        <v>632</v>
      </c>
      <c r="K3" s="1079" t="s">
        <v>633</v>
      </c>
      <c r="L3" s="1080">
        <f>_xlfn.IFERROR(MATCH(K3,OFFER_METHOD,0),0)</f>
        <v>0</v>
      </c>
      <c r="M3" s="1079">
        <v>2</v>
      </c>
      <c r="N3" s="1163" t="s">
        <v>634</v>
      </c>
      <c r="O3" s="1078" t="s">
        <v>635</v>
      </c>
      <c r="P3" s="1081" t="s">
        <v>636</v>
      </c>
      <c r="Q3" s="1082" t="s">
        <v>637</v>
      </c>
      <c r="R3" s="123" t="s">
        <v>638</v>
      </c>
      <c r="S3" s="123" t="s">
        <v>639</v>
      </c>
      <c r="T3" s="1083" t="s">
        <v>640</v>
      </c>
      <c r="U3" s="1080" t="s">
        <v>641</v>
      </c>
      <c r="V3" s="1084">
        <v>2</v>
      </c>
      <c r="W3" s="1085"/>
      <c r="X3" s="1085" t="s">
        <v>642</v>
      </c>
      <c r="Y3" s="1076" t="s">
        <v>614</v>
      </c>
      <c r="Z3" s="1086"/>
      <c r="AA3" s="1076" t="s">
        <v>643</v>
      </c>
      <c r="AB3" s="1087" t="s">
        <v>643</v>
      </c>
      <c r="AC3" s="1076" t="s">
        <v>644</v>
      </c>
      <c r="AD3" s="1087" t="s">
        <v>644</v>
      </c>
      <c r="AF3" s="1078" t="s">
        <v>641</v>
      </c>
      <c r="AH3" s="1077" t="s">
        <v>645</v>
      </c>
      <c r="AI3" s="1077" t="s">
        <v>646</v>
      </c>
      <c r="AK3" s="1077" t="s">
        <v>647</v>
      </c>
      <c r="AM3" s="1077" t="s">
        <v>648</v>
      </c>
      <c r="AP3" s="1088" t="s">
        <v>649</v>
      </c>
      <c r="AQ3" s="1089" t="s">
        <v>649</v>
      </c>
      <c r="AS3" s="1076" t="s">
        <v>650</v>
      </c>
      <c r="AU3" s="1121" t="s">
        <v>651</v>
      </c>
      <c r="AW3" s="1121" t="s">
        <v>652</v>
      </c>
      <c r="AX3" s="1121" t="s">
        <v>652</v>
      </c>
      <c r="AZ3" s="1121" t="s">
        <v>653</v>
      </c>
      <c r="BB3" s="1121" t="s">
        <v>654</v>
      </c>
      <c r="BC3" s="1121" t="s">
        <v>625</v>
      </c>
      <c r="BE3" s="1121">
        <v>2001</v>
      </c>
      <c r="BF3" s="1121" t="s">
        <v>655</v>
      </c>
      <c r="BH3" s="1068" t="s">
        <v>656</v>
      </c>
      <c r="BJ3" s="1068" t="s">
        <v>657</v>
      </c>
      <c r="BL3" s="1068" t="s">
        <v>658</v>
      </c>
      <c r="BN3" s="1068" t="s">
        <v>659</v>
      </c>
      <c r="BR3" s="1068" t="s">
        <v>660</v>
      </c>
      <c r="BS3" s="1451"/>
      <c r="BT3" s="1071"/>
      <c r="BU3" s="1068" t="s">
        <v>661</v>
      </c>
      <c r="BV3" s="1071"/>
      <c r="BW3" s="0"/>
      <c r="BX3" s="1722" t="s">
        <v>662</v>
      </c>
      <c r="CA3" s="1068" t="s">
        <v>663</v>
      </c>
    </row>
    <row customHeight="1" ht="11.25">
      <c r="A4" s="1075" t="s">
        <v>664</v>
      </c>
      <c r="B4" s="1076">
        <v>2002</v>
      </c>
      <c r="C4" s="1076">
        <v>2024</v>
      </c>
      <c r="E4" s="1077" t="s">
        <v>665</v>
      </c>
      <c r="F4" s="1077" t="s">
        <v>666</v>
      </c>
      <c r="H4" s="1078" t="s">
        <v>667</v>
      </c>
      <c r="I4" s="1077" t="s">
        <v>89</v>
      </c>
      <c r="J4" s="1077" t="s">
        <v>668</v>
      </c>
      <c r="K4" s="1079" t="s">
        <v>669</v>
      </c>
      <c r="L4" s="1080">
        <f>_xlfn.IFERROR(MATCH(K4,OFFER_METHOD,0),0)</f>
        <v>0</v>
      </c>
      <c r="M4" s="1079">
        <v>3</v>
      </c>
      <c r="N4" s="1163" t="s">
        <v>670</v>
      </c>
      <c r="O4" s="1077" t="s">
        <v>671</v>
      </c>
      <c r="Q4" s="1082" t="s">
        <v>672</v>
      </c>
      <c r="R4" s="123" t="s">
        <v>673</v>
      </c>
      <c r="S4" s="123" t="s">
        <v>674</v>
      </c>
      <c r="T4" s="1083" t="s">
        <v>675</v>
      </c>
      <c r="U4" s="1080" t="s">
        <v>676</v>
      </c>
      <c r="V4" s="1084">
        <v>3</v>
      </c>
      <c r="W4" s="1085"/>
      <c r="X4" s="1085" t="s">
        <v>677</v>
      </c>
      <c r="Y4" s="1076" t="s">
        <v>614</v>
      </c>
      <c r="Z4" s="1091"/>
      <c r="AC4" s="1076" t="s">
        <v>678</v>
      </c>
      <c r="AD4" s="1087" t="s">
        <v>678</v>
      </c>
      <c r="AF4" s="1078" t="s">
        <v>676</v>
      </c>
      <c r="AH4" s="1078" t="s">
        <v>679</v>
      </c>
      <c r="AK4" s="1077" t="s">
        <v>680</v>
      </c>
      <c r="AM4" s="1077" t="s">
        <v>681</v>
      </c>
      <c r="AP4" s="1088" t="s">
        <v>642</v>
      </c>
      <c r="AQ4" s="1089" t="s">
        <v>642</v>
      </c>
      <c r="AS4" s="1076" t="s">
        <v>682</v>
      </c>
      <c r="AU4" s="1121" t="s">
        <v>683</v>
      </c>
      <c r="AW4" s="1121" t="s">
        <v>684</v>
      </c>
      <c r="AX4" s="1121" t="s">
        <v>684</v>
      </c>
      <c r="AZ4" s="1121" t="s">
        <v>685</v>
      </c>
      <c r="BB4" s="1121" t="s">
        <v>686</v>
      </c>
      <c r="BC4" s="1121" t="s">
        <v>687</v>
      </c>
      <c r="BE4" s="1121">
        <v>2002</v>
      </c>
      <c r="BF4" s="1121" t="s">
        <v>688</v>
      </c>
      <c r="BH4" s="1069" t="s">
        <v>689</v>
      </c>
      <c r="BJ4" s="1069" t="s">
        <v>689</v>
      </c>
      <c r="BL4" s="1069" t="s">
        <v>689</v>
      </c>
      <c r="BN4" s="1069" t="s">
        <v>689</v>
      </c>
      <c r="BQ4" s="1455" t="s">
        <v>690</v>
      </c>
      <c r="BR4" s="1160" t="s">
        <v>691</v>
      </c>
      <c r="BS4" s="253"/>
      <c r="BT4" s="1455" t="s">
        <v>692</v>
      </c>
      <c r="BU4" s="1160" t="s">
        <v>693</v>
      </c>
      <c r="BV4" s="1071"/>
      <c r="BW4" s="1727" t="s">
        <v>694</v>
      </c>
      <c r="BX4" s="1721" t="s">
        <v>695</v>
      </c>
      <c r="BZ4" s="1455" t="s">
        <v>696</v>
      </c>
      <c r="CA4" s="1160" t="s">
        <v>697</v>
      </c>
    </row>
    <row customHeight="1" ht="11.25">
      <c r="A5" s="1075" t="s">
        <v>698</v>
      </c>
      <c r="B5" s="1076">
        <v>2003</v>
      </c>
      <c r="C5" s="1076">
        <v>2025</v>
      </c>
      <c r="E5" s="1077" t="s">
        <v>699</v>
      </c>
      <c r="F5" s="1077" t="s">
        <v>700</v>
      </c>
      <c r="H5" s="1078" t="s">
        <v>701</v>
      </c>
      <c r="I5" s="1077" t="s">
        <v>90</v>
      </c>
      <c r="K5" s="1079" t="s">
        <v>702</v>
      </c>
      <c r="L5" s="1080">
        <f>_xlfn.IFERROR(MATCH(K5,OFFER_METHOD,0),0)</f>
        <v>0</v>
      </c>
      <c r="M5" s="1079">
        <v>4</v>
      </c>
      <c r="N5" s="1092" t="s">
        <v>703</v>
      </c>
      <c r="O5" s="1077" t="s">
        <v>704</v>
      </c>
      <c r="Q5" s="1082" t="s">
        <v>705</v>
      </c>
      <c r="R5" s="123" t="s">
        <v>706</v>
      </c>
      <c r="T5" s="1078" t="s">
        <v>707</v>
      </c>
      <c r="U5" s="1080" t="s">
        <v>708</v>
      </c>
      <c r="V5" s="1084">
        <v>4</v>
      </c>
      <c r="W5" s="1085"/>
      <c r="X5" s="1085" t="s">
        <v>169</v>
      </c>
      <c r="Y5" s="1076" t="s">
        <v>709</v>
      </c>
      <c r="Z5" s="1091">
        <v>1</v>
      </c>
      <c r="AF5" s="1078" t="s">
        <v>710</v>
      </c>
      <c r="AH5" s="1077" t="s">
        <v>711</v>
      </c>
      <c r="AK5" s="1077" t="s">
        <v>712</v>
      </c>
      <c r="AM5" s="1077" t="s">
        <v>713</v>
      </c>
      <c r="AP5" s="1088" t="s">
        <v>169</v>
      </c>
      <c r="AQ5" s="1089" t="s">
        <v>169</v>
      </c>
      <c r="AU5" s="1121" t="s">
        <v>714</v>
      </c>
      <c r="AW5" s="1121" t="s">
        <v>715</v>
      </c>
      <c r="AX5" s="1121" t="s">
        <v>715</v>
      </c>
      <c r="AZ5" s="1121" t="s">
        <v>716</v>
      </c>
      <c r="BB5" s="1121" t="s">
        <v>717</v>
      </c>
      <c r="BC5" s="1121" t="s">
        <v>718</v>
      </c>
      <c r="BE5" s="1121">
        <v>2003</v>
      </c>
      <c r="BF5" s="1121" t="s">
        <v>719</v>
      </c>
      <c r="BH5" s="1069" t="s">
        <v>720</v>
      </c>
      <c r="BJ5" s="1069" t="s">
        <v>720</v>
      </c>
      <c r="BL5" s="1069" t="s">
        <v>720</v>
      </c>
      <c r="BN5" s="1069" t="s">
        <v>721</v>
      </c>
      <c r="BQ5" s="1304">
        <v>4213775</v>
      </c>
      <c r="BR5" s="1069" t="s">
        <v>613</v>
      </c>
      <c r="BS5" s="1452"/>
      <c r="BT5" s="1304">
        <v>64236871</v>
      </c>
      <c r="BU5" s="1069" t="s">
        <v>218</v>
      </c>
      <c r="BV5" s="1071"/>
      <c r="BW5" s="1725">
        <v>4213767</v>
      </c>
      <c r="BX5" s="1723" t="s">
        <v>722</v>
      </c>
      <c r="BZ5" s="1304">
        <v>64237509</v>
      </c>
      <c r="CA5" s="1318" t="s">
        <v>723</v>
      </c>
    </row>
    <row customHeight="1" ht="11.25">
      <c r="A6" s="1075" t="s">
        <v>724</v>
      </c>
      <c r="B6" s="1076">
        <v>2004</v>
      </c>
      <c r="C6" s="1076">
        <v>2026</v>
      </c>
      <c r="E6" s="1077" t="s">
        <v>725</v>
      </c>
      <c r="F6" s="1093"/>
      <c r="H6" s="1078" t="s">
        <v>726</v>
      </c>
      <c r="I6" s="1077" t="s">
        <v>114</v>
      </c>
      <c r="J6" s="1068" t="s">
        <v>727</v>
      </c>
      <c r="L6" s="1080">
        <f>SUM(kind_of_control_method_filter)</f>
        <v>0</v>
      </c>
      <c r="N6" s="1092" t="s">
        <v>728</v>
      </c>
      <c r="O6" s="1077" t="s">
        <v>729</v>
      </c>
      <c r="R6" s="123" t="s">
        <v>608</v>
      </c>
      <c r="T6" s="1078" t="s">
        <v>730</v>
      </c>
      <c r="U6" s="1080" t="s">
        <v>710</v>
      </c>
      <c r="V6" s="1084">
        <v>5</v>
      </c>
      <c r="W6" s="1085"/>
      <c r="X6" s="1076" t="s">
        <v>175</v>
      </c>
      <c r="Y6" s="1076" t="s">
        <v>731</v>
      </c>
      <c r="Z6" s="1091"/>
      <c r="AA6" s="1094"/>
      <c r="AH6" s="1077" t="s">
        <v>732</v>
      </c>
      <c r="AK6" s="1077" t="s">
        <v>733</v>
      </c>
      <c r="AM6" s="1077" t="s">
        <v>734</v>
      </c>
      <c r="AP6" s="1088" t="s">
        <v>175</v>
      </c>
      <c r="AQ6" s="1089" t="s">
        <v>175</v>
      </c>
      <c r="AU6" s="1121" t="s">
        <v>735</v>
      </c>
      <c r="AW6" s="1121" t="s">
        <v>736</v>
      </c>
      <c r="AX6" s="1121" t="s">
        <v>736</v>
      </c>
      <c r="BB6" s="1121" t="s">
        <v>737</v>
      </c>
      <c r="BC6" s="1121" t="s">
        <v>718</v>
      </c>
      <c r="BE6" s="1121">
        <v>2004</v>
      </c>
      <c r="BF6" s="1121" t="s">
        <v>738</v>
      </c>
      <c r="BH6" s="1069" t="s">
        <v>739</v>
      </c>
      <c r="BJ6" s="1069" t="s">
        <v>740</v>
      </c>
      <c r="BL6" s="1069" t="s">
        <v>740</v>
      </c>
      <c r="BN6" s="1069" t="s">
        <v>741</v>
      </c>
      <c r="BQ6" s="1304">
        <v>4213784</v>
      </c>
      <c r="BR6" s="1318" t="s">
        <v>649</v>
      </c>
      <c r="BS6" s="1453"/>
      <c r="BT6" s="1304">
        <v>64236872</v>
      </c>
      <c r="BU6" s="1069" t="s">
        <v>223</v>
      </c>
      <c r="BV6" s="1071"/>
      <c r="BW6" s="1725">
        <v>4213768</v>
      </c>
      <c r="BX6" s="1723" t="s">
        <v>248</v>
      </c>
      <c r="BZ6" s="1304">
        <v>64237510</v>
      </c>
      <c r="CA6" s="1069" t="s">
        <v>742</v>
      </c>
    </row>
    <row customHeight="1" ht="11.25">
      <c r="A7" s="1075" t="s">
        <v>743</v>
      </c>
      <c r="B7" s="1076">
        <v>2005</v>
      </c>
      <c r="E7" s="1077" t="s">
        <v>744</v>
      </c>
      <c r="F7" s="1093"/>
      <c r="H7" s="1078" t="s">
        <v>745</v>
      </c>
      <c r="I7" s="1077" t="s">
        <v>91</v>
      </c>
      <c r="J7" s="1077" t="s">
        <v>746</v>
      </c>
      <c r="N7" s="1096" t="s">
        <v>747</v>
      </c>
      <c r="O7" s="1077" t="s">
        <v>748</v>
      </c>
      <c r="U7" s="1080" t="s">
        <v>56</v>
      </c>
      <c r="V7" s="362" t="s">
        <v>91</v>
      </c>
      <c r="W7" s="1085"/>
      <c r="X7" s="1076" t="s">
        <v>181</v>
      </c>
      <c r="Y7" s="1076" t="s">
        <v>709</v>
      </c>
      <c r="Z7" s="1091"/>
      <c r="AA7" s="1094"/>
      <c r="AH7" s="1077" t="s">
        <v>749</v>
      </c>
      <c r="AK7" s="1077" t="s">
        <v>750</v>
      </c>
      <c r="AM7" s="1077" t="s">
        <v>751</v>
      </c>
      <c r="AP7" s="1088" t="s">
        <v>181</v>
      </c>
      <c r="AQ7" s="1089" t="s">
        <v>181</v>
      </c>
      <c r="AU7" s="1121" t="s">
        <v>752</v>
      </c>
      <c r="AW7" s="1121" t="s">
        <v>753</v>
      </c>
      <c r="AX7" s="1121" t="s">
        <v>753</v>
      </c>
      <c r="AZ7" s="1068" t="s">
        <v>754</v>
      </c>
      <c r="BB7" s="1121" t="s">
        <v>755</v>
      </c>
      <c r="BC7" s="1121" t="s">
        <v>718</v>
      </c>
      <c r="BE7" s="1121">
        <v>2005</v>
      </c>
      <c r="BF7" s="1121" t="s">
        <v>756</v>
      </c>
      <c r="BH7" s="1069" t="s">
        <v>757</v>
      </c>
      <c r="BJ7" s="1069" t="s">
        <v>739</v>
      </c>
      <c r="BL7" s="1069" t="s">
        <v>739</v>
      </c>
      <c r="BN7" s="1069" t="s">
        <v>758</v>
      </c>
      <c r="BQ7" s="1304">
        <v>4213781</v>
      </c>
      <c r="BR7" s="1069" t="s">
        <v>642</v>
      </c>
      <c r="BS7" s="1452"/>
      <c r="BT7" s="1304">
        <v>64236873</v>
      </c>
      <c r="BU7" s="1069" t="s">
        <v>228</v>
      </c>
      <c r="BV7" s="1071"/>
      <c r="BW7" s="1725">
        <v>4213769</v>
      </c>
      <c r="BX7" s="1723" t="s">
        <v>759</v>
      </c>
      <c r="BZ7" s="1304">
        <v>64237511</v>
      </c>
      <c r="CA7" s="1069" t="s">
        <v>263</v>
      </c>
    </row>
    <row customHeight="1" ht="11.25">
      <c r="A8" s="1075" t="s">
        <v>760</v>
      </c>
      <c r="B8" s="1076">
        <v>2006</v>
      </c>
      <c r="E8" s="1077" t="s">
        <v>761</v>
      </c>
      <c r="F8" s="1093"/>
      <c r="I8" s="1077" t="s">
        <v>92</v>
      </c>
      <c r="J8" s="1077" t="s">
        <v>762</v>
      </c>
      <c r="N8" s="1164" t="s">
        <v>763</v>
      </c>
      <c r="O8" s="1077" t="s">
        <v>764</v>
      </c>
      <c r="V8" s="362" t="s">
        <v>92</v>
      </c>
      <c r="W8" s="1085"/>
      <c r="X8" s="1076" t="s">
        <v>187</v>
      </c>
      <c r="Y8" s="1076" t="s">
        <v>709</v>
      </c>
      <c r="Z8" s="1091"/>
      <c r="AA8" s="1094"/>
      <c r="AK8" s="1077" t="s">
        <v>765</v>
      </c>
      <c r="AP8" s="1088" t="s">
        <v>187</v>
      </c>
      <c r="AQ8" s="1089" t="s">
        <v>187</v>
      </c>
      <c r="AU8" s="1121" t="s">
        <v>766</v>
      </c>
      <c r="AW8" s="1121" t="s">
        <v>767</v>
      </c>
      <c r="AX8" s="1121" t="s">
        <v>767</v>
      </c>
      <c r="AZ8" s="1121" t="s">
        <v>768</v>
      </c>
      <c r="BB8" s="1121" t="s">
        <v>769</v>
      </c>
      <c r="BC8" s="1121" t="s">
        <v>718</v>
      </c>
      <c r="BE8" s="1121">
        <v>2006</v>
      </c>
      <c r="BF8" s="1121" t="s">
        <v>770</v>
      </c>
      <c r="BH8" s="1069" t="s">
        <v>771</v>
      </c>
      <c r="BJ8" s="1069" t="s">
        <v>772</v>
      </c>
      <c r="BL8" s="1069" t="s">
        <v>772</v>
      </c>
      <c r="BN8" s="1069" t="s">
        <v>773</v>
      </c>
      <c r="BQ8" s="1304">
        <v>4213776</v>
      </c>
      <c r="BR8" s="1069" t="s">
        <v>169</v>
      </c>
      <c r="BS8" s="1452"/>
      <c r="BT8" s="1304">
        <v>64236874</v>
      </c>
      <c r="BU8" s="1318" t="s">
        <v>774</v>
      </c>
      <c r="BV8" s="1071"/>
      <c r="BW8" s="1725">
        <v>4213770</v>
      </c>
      <c r="BX8" s="1726" t="s">
        <v>775</v>
      </c>
      <c r="BZ8" s="1304">
        <v>64237512</v>
      </c>
      <c r="CA8" s="1069" t="s">
        <v>258</v>
      </c>
    </row>
    <row customHeight="1" ht="11.25">
      <c r="A9" s="1075" t="s">
        <v>776</v>
      </c>
      <c r="B9" s="1076">
        <v>2007</v>
      </c>
      <c r="E9" s="1077" t="s">
        <v>777</v>
      </c>
      <c r="F9" s="1093"/>
      <c r="G9" s="1068" t="s">
        <v>778</v>
      </c>
      <c r="H9" s="1068" t="s">
        <v>779</v>
      </c>
      <c r="I9" s="1077" t="s">
        <v>115</v>
      </c>
      <c r="O9" s="1077" t="s">
        <v>780</v>
      </c>
      <c r="V9" s="362" t="s">
        <v>115</v>
      </c>
      <c r="W9" s="1085"/>
      <c r="X9" s="1076" t="s">
        <v>193</v>
      </c>
      <c r="Y9" s="1076" t="s">
        <v>614</v>
      </c>
      <c r="Z9" s="1091">
        <v>1</v>
      </c>
      <c r="AA9" s="1094"/>
      <c r="AK9" s="1077" t="s">
        <v>781</v>
      </c>
      <c r="AP9" s="1088" t="s">
        <v>782</v>
      </c>
      <c r="AQ9" s="1089" t="s">
        <v>782</v>
      </c>
      <c r="AW9" s="1121" t="s">
        <v>783</v>
      </c>
      <c r="AX9" s="1121" t="s">
        <v>783</v>
      </c>
      <c r="AZ9" s="1121" t="s">
        <v>784</v>
      </c>
      <c r="BB9" s="1121" t="s">
        <v>785</v>
      </c>
      <c r="BC9" s="1121" t="s">
        <v>718</v>
      </c>
      <c r="BE9" s="1121">
        <v>2007</v>
      </c>
      <c r="BF9" s="1121" t="s">
        <v>786</v>
      </c>
      <c r="BH9" s="1069" t="s">
        <v>787</v>
      </c>
      <c r="BJ9" s="1069" t="s">
        <v>788</v>
      </c>
      <c r="BL9" s="1069" t="s">
        <v>788</v>
      </c>
      <c r="BN9" s="1069" t="s">
        <v>789</v>
      </c>
      <c r="BQ9" s="1304">
        <v>4213777</v>
      </c>
      <c r="BR9" s="1069" t="s">
        <v>175</v>
      </c>
      <c r="BS9" s="1452"/>
      <c r="BT9" s="1304">
        <v>64236875</v>
      </c>
      <c r="BU9" s="1069" t="s">
        <v>233</v>
      </c>
      <c r="BV9" s="1071"/>
      <c r="BW9" s="0"/>
      <c r="BX9" s="0"/>
    </row>
    <row customHeight="1" ht="11.25">
      <c r="A10" s="1075" t="s">
        <v>790</v>
      </c>
      <c r="B10" s="1076">
        <v>2008</v>
      </c>
      <c r="E10" s="1077" t="s">
        <v>791</v>
      </c>
      <c r="F10" s="1093"/>
      <c r="G10" s="1077" t="s">
        <v>792</v>
      </c>
      <c r="H10" s="1077" t="s">
        <v>793</v>
      </c>
      <c r="I10" s="1077" t="s">
        <v>151</v>
      </c>
      <c r="J10" s="1068" t="s">
        <v>794</v>
      </c>
      <c r="K10" s="1068" t="s">
        <v>795</v>
      </c>
      <c r="O10" s="1077" t="s">
        <v>796</v>
      </c>
      <c r="V10" s="363" t="s">
        <v>151</v>
      </c>
      <c r="W10" s="1097"/>
      <c r="X10" s="1097" t="s">
        <v>797</v>
      </c>
      <c r="Y10" s="1098" t="s">
        <v>798</v>
      </c>
      <c r="Z10" s="1091"/>
      <c r="AP10" s="1088" t="s">
        <v>797</v>
      </c>
      <c r="AQ10" s="1089" t="s">
        <v>797</v>
      </c>
      <c r="AW10" s="1121" t="s">
        <v>799</v>
      </c>
      <c r="AX10" s="1121" t="s">
        <v>799</v>
      </c>
      <c r="AZ10" s="1121" t="s">
        <v>800</v>
      </c>
      <c r="BB10" s="1121" t="s">
        <v>801</v>
      </c>
      <c r="BC10" s="1121" t="s">
        <v>718</v>
      </c>
      <c r="BE10" s="1121">
        <v>2008</v>
      </c>
      <c r="BF10" s="1121" t="s">
        <v>802</v>
      </c>
      <c r="BH10" s="1069" t="s">
        <v>803</v>
      </c>
      <c r="BJ10" s="1069" t="s">
        <v>804</v>
      </c>
      <c r="BL10" s="1069" t="s">
        <v>804</v>
      </c>
      <c r="BN10" s="1069" t="s">
        <v>805</v>
      </c>
      <c r="BQ10" s="1304">
        <v>4213778</v>
      </c>
      <c r="BR10" s="1069" t="s">
        <v>181</v>
      </c>
      <c r="BS10" s="1452"/>
      <c r="BT10" s="1304">
        <v>64236876</v>
      </c>
      <c r="BU10" s="1069" t="s">
        <v>213</v>
      </c>
      <c r="BV10" s="1071"/>
      <c r="BW10" s="0"/>
      <c r="BX10" s="0"/>
    </row>
    <row customHeight="1" ht="11.25">
      <c r="A11" s="1075" t="s">
        <v>806</v>
      </c>
      <c r="B11" s="1076">
        <v>2009</v>
      </c>
      <c r="E11" s="1077" t="s">
        <v>807</v>
      </c>
      <c r="F11" s="1093"/>
      <c r="G11" s="1077" t="s">
        <v>808</v>
      </c>
      <c r="H11" s="1077" t="s">
        <v>809</v>
      </c>
      <c r="I11" s="1077" t="s">
        <v>152</v>
      </c>
      <c r="J11" s="1078" t="s">
        <v>810</v>
      </c>
      <c r="K11" s="1099" t="s">
        <v>811</v>
      </c>
      <c r="O11" s="1078" t="s">
        <v>812</v>
      </c>
      <c r="V11" s="362" t="s">
        <v>152</v>
      </c>
      <c r="W11" s="254"/>
      <c r="X11" s="1085" t="s">
        <v>782</v>
      </c>
      <c r="Y11" s="1076" t="s">
        <v>813</v>
      </c>
      <c r="Z11" s="1091"/>
      <c r="AP11" s="1088" t="s">
        <v>193</v>
      </c>
      <c r="AQ11" s="1090" t="s">
        <v>193</v>
      </c>
      <c r="AW11" s="1121" t="s">
        <v>814</v>
      </c>
      <c r="AX11" s="1121" t="s">
        <v>814</v>
      </c>
      <c r="AZ11" s="1121" t="s">
        <v>815</v>
      </c>
      <c r="BB11" s="1121" t="s">
        <v>816</v>
      </c>
      <c r="BC11" s="1121" t="s">
        <v>718</v>
      </c>
      <c r="BE11" s="1121">
        <v>2009</v>
      </c>
      <c r="BF11" s="1121" t="s">
        <v>817</v>
      </c>
      <c r="BH11" s="1069" t="s">
        <v>818</v>
      </c>
      <c r="BJ11" s="1069" t="s">
        <v>787</v>
      </c>
      <c r="BL11" s="1069" t="s">
        <v>787</v>
      </c>
      <c r="BN11" s="1069" t="s">
        <v>819</v>
      </c>
      <c r="BQ11" s="1304">
        <v>4213780</v>
      </c>
      <c r="BR11" s="1069" t="s">
        <v>187</v>
      </c>
      <c r="BS11" s="1452"/>
      <c r="BW11" s="0"/>
      <c r="BX11" s="0"/>
    </row>
    <row customHeight="1" ht="11.25">
      <c r="A12" s="1075" t="s">
        <v>820</v>
      </c>
      <c r="B12" s="1076">
        <v>2010</v>
      </c>
      <c r="E12" s="1077" t="s">
        <v>821</v>
      </c>
      <c r="F12" s="1093"/>
      <c r="G12" s="1077" t="s">
        <v>809</v>
      </c>
      <c r="I12" s="1077" t="s">
        <v>153</v>
      </c>
      <c r="J12" s="1078" t="s">
        <v>822</v>
      </c>
      <c r="K12" s="1099" t="s">
        <v>823</v>
      </c>
      <c r="O12" s="1078" t="s">
        <v>608</v>
      </c>
      <c r="V12" s="362" t="s">
        <v>153</v>
      </c>
      <c r="W12" s="1090"/>
      <c r="X12" s="1085" t="s">
        <v>824</v>
      </c>
      <c r="Y12" s="1076" t="s">
        <v>614</v>
      </c>
      <c r="AP12" s="1088"/>
      <c r="AW12" s="1121" t="s">
        <v>152</v>
      </c>
      <c r="AX12" s="1121" t="s">
        <v>152</v>
      </c>
      <c r="AZ12" s="1121" t="s">
        <v>825</v>
      </c>
      <c r="BB12" s="1121" t="s">
        <v>826</v>
      </c>
      <c r="BC12" s="1121" t="s">
        <v>718</v>
      </c>
      <c r="BE12" s="1121">
        <v>2010</v>
      </c>
      <c r="BF12" s="1121" t="s">
        <v>827</v>
      </c>
      <c r="BH12" s="1069" t="s">
        <v>828</v>
      </c>
      <c r="BJ12" s="1069" t="s">
        <v>829</v>
      </c>
      <c r="BL12" s="1069" t="s">
        <v>829</v>
      </c>
      <c r="BN12" s="1069" t="s">
        <v>830</v>
      </c>
      <c r="BQ12" s="1304">
        <v>4213779</v>
      </c>
      <c r="BR12" s="1069" t="s">
        <v>782</v>
      </c>
      <c r="BS12" s="1452"/>
      <c r="BT12" s="1071"/>
      <c r="BU12" s="1071"/>
      <c r="BV12" s="1071"/>
      <c r="BW12" s="0"/>
      <c r="BX12" s="0"/>
    </row>
    <row customHeight="1" ht="11.25">
      <c r="A13" s="1075" t="s">
        <v>831</v>
      </c>
      <c r="B13" s="1076">
        <v>2011</v>
      </c>
      <c r="E13" s="1077" t="s">
        <v>832</v>
      </c>
      <c r="F13" s="1093"/>
      <c r="I13" s="1077" t="s">
        <v>154</v>
      </c>
      <c r="K13" s="1099" t="s">
        <v>781</v>
      </c>
      <c r="V13" s="362" t="s">
        <v>154</v>
      </c>
      <c r="W13" s="1090"/>
      <c r="X13" s="1090"/>
      <c r="Y13" s="1090"/>
      <c r="AW13" s="1121" t="s">
        <v>153</v>
      </c>
      <c r="AX13" s="1121" t="s">
        <v>153</v>
      </c>
      <c r="BB13" s="1121" t="s">
        <v>833</v>
      </c>
      <c r="BC13" s="1121" t="s">
        <v>834</v>
      </c>
      <c r="BE13" s="1121">
        <v>2011</v>
      </c>
      <c r="BF13" s="1121" t="s">
        <v>835</v>
      </c>
      <c r="BH13" s="1069" t="s">
        <v>836</v>
      </c>
      <c r="BJ13" s="1069" t="s">
        <v>818</v>
      </c>
      <c r="BL13" s="1069" t="s">
        <v>818</v>
      </c>
      <c r="BN13" s="1069" t="s">
        <v>837</v>
      </c>
      <c r="BQ13" s="1304">
        <v>4213783</v>
      </c>
      <c r="BR13" s="1069" t="s">
        <v>797</v>
      </c>
      <c r="BS13" s="1452"/>
      <c r="BT13" s="1071"/>
      <c r="BU13" s="1071"/>
      <c r="BV13" s="1071"/>
      <c r="BW13" s="1724"/>
      <c r="BX13" s="0"/>
    </row>
    <row customHeight="1" ht="11.25">
      <c r="A14" s="1075" t="s">
        <v>838</v>
      </c>
      <c r="B14" s="1076">
        <v>2012</v>
      </c>
      <c r="I14" s="1077" t="s">
        <v>155</v>
      </c>
      <c r="J14" s="1068" t="s">
        <v>839</v>
      </c>
      <c r="N14" s="1068" t="s">
        <v>840</v>
      </c>
      <c r="V14" s="1084">
        <v>13</v>
      </c>
      <c r="W14" s="1085"/>
      <c r="X14" s="1085" t="s">
        <v>649</v>
      </c>
      <c r="Y14" s="1076" t="s">
        <v>614</v>
      </c>
      <c r="AW14" s="1121" t="s">
        <v>154</v>
      </c>
      <c r="AX14" s="1121" t="s">
        <v>154</v>
      </c>
      <c r="AZ14" s="1068" t="s">
        <v>841</v>
      </c>
      <c r="BB14" s="1121" t="s">
        <v>842</v>
      </c>
      <c r="BC14" s="1121" t="s">
        <v>834</v>
      </c>
      <c r="BE14" s="1121">
        <v>2012</v>
      </c>
      <c r="BH14" s="1069" t="s">
        <v>758</v>
      </c>
      <c r="BJ14" s="1222" t="s">
        <v>843</v>
      </c>
      <c r="BL14" s="1222" t="s">
        <v>843</v>
      </c>
      <c r="BN14" s="1069" t="s">
        <v>844</v>
      </c>
      <c r="BQ14" s="1304">
        <v>4213782</v>
      </c>
      <c r="BR14" s="1069" t="s">
        <v>193</v>
      </c>
      <c r="BS14" s="1452"/>
      <c r="BT14" s="1071"/>
      <c r="BU14" s="1071"/>
      <c r="BV14" s="1071"/>
      <c r="BW14" s="1724"/>
      <c r="BX14" s="0"/>
    </row>
    <row customHeight="1" ht="19.5">
      <c r="A15" s="1075" t="s">
        <v>845</v>
      </c>
      <c r="B15" s="1076">
        <v>2013</v>
      </c>
      <c r="E15" s="1728" t="s">
        <v>846</v>
      </c>
      <c r="G15" s="1068" t="s">
        <v>847</v>
      </c>
      <c r="H15" s="1068" t="s">
        <v>848</v>
      </c>
      <c r="I15" s="1079" t="s">
        <v>156</v>
      </c>
      <c r="J15" s="1090" t="s">
        <v>849</v>
      </c>
      <c r="N15" s="1159" t="s">
        <v>850</v>
      </c>
      <c r="X15" s="1088"/>
      <c r="AW15" s="1121" t="s">
        <v>155</v>
      </c>
      <c r="AX15" s="1121" t="s">
        <v>155</v>
      </c>
      <c r="AZ15" s="1121" t="s">
        <v>768</v>
      </c>
      <c r="BB15" s="1121" t="s">
        <v>851</v>
      </c>
      <c r="BC15" s="1121" t="s">
        <v>834</v>
      </c>
      <c r="BE15" s="1121">
        <v>2013</v>
      </c>
      <c r="BH15" s="1069" t="s">
        <v>773</v>
      </c>
      <c r="BJ15" s="1222" t="s">
        <v>852</v>
      </c>
      <c r="BL15" s="1222" t="s">
        <v>852</v>
      </c>
      <c r="BN15" s="1069" t="s">
        <v>853</v>
      </c>
      <c r="BR15" s="1071"/>
      <c r="BS15" s="1454"/>
      <c r="BT15" s="1071"/>
      <c r="BU15" s="1071"/>
      <c r="BV15" s="1071"/>
      <c r="BW15" s="1724"/>
      <c r="BX15" s="0"/>
    </row>
    <row customHeight="1" ht="21">
      <c r="A16" s="1075" t="s">
        <v>854</v>
      </c>
      <c r="B16" s="1076">
        <v>2014</v>
      </c>
      <c r="E16" s="1729" t="s">
        <v>855</v>
      </c>
      <c r="G16" s="1077" t="s">
        <v>856</v>
      </c>
      <c r="H16" s="1077" t="s">
        <v>857</v>
      </c>
      <c r="I16" s="1079" t="s">
        <v>858</v>
      </c>
      <c r="J16" s="1090" t="s">
        <v>632</v>
      </c>
      <c r="N16" s="1159" t="s">
        <v>859</v>
      </c>
      <c r="AW16" s="1121" t="s">
        <v>156</v>
      </c>
      <c r="AX16" s="1121" t="s">
        <v>156</v>
      </c>
      <c r="AZ16" s="1121" t="s">
        <v>784</v>
      </c>
      <c r="BB16" s="1121" t="s">
        <v>860</v>
      </c>
      <c r="BC16" s="1121" t="s">
        <v>834</v>
      </c>
      <c r="BE16" s="1121">
        <v>2014</v>
      </c>
      <c r="BH16" s="1069" t="s">
        <v>789</v>
      </c>
      <c r="BJ16" s="1222" t="s">
        <v>861</v>
      </c>
      <c r="BL16" s="1222" t="s">
        <v>861</v>
      </c>
      <c r="BN16" s="1069" t="s">
        <v>862</v>
      </c>
      <c r="BR16" s="1071"/>
      <c r="BS16" s="1454"/>
      <c r="BT16" s="1071"/>
      <c r="BU16" s="1071"/>
      <c r="BV16" s="1071"/>
      <c r="BW16" s="1724"/>
      <c r="BX16" s="0"/>
    </row>
    <row customHeight="1" ht="21">
      <c r="A17" s="1075" t="s">
        <v>863</v>
      </c>
      <c r="B17" s="1076">
        <v>2015</v>
      </c>
      <c r="G17" s="1077" t="s">
        <v>809</v>
      </c>
      <c r="H17" s="1077" t="s">
        <v>809</v>
      </c>
      <c r="I17" s="1077" t="s">
        <v>864</v>
      </c>
      <c r="N17" s="1159" t="s">
        <v>865</v>
      </c>
      <c r="X17" s="1088"/>
      <c r="AW17" s="1121" t="s">
        <v>858</v>
      </c>
      <c r="AX17" s="1121" t="s">
        <v>858</v>
      </c>
      <c r="AZ17" s="1121" t="s">
        <v>866</v>
      </c>
      <c r="BB17" s="1121" t="s">
        <v>867</v>
      </c>
      <c r="BC17" s="1121" t="s">
        <v>718</v>
      </c>
      <c r="BE17" s="1121">
        <v>2015</v>
      </c>
      <c r="BH17" s="1069" t="s">
        <v>805</v>
      </c>
      <c r="BJ17" s="1222" t="s">
        <v>868</v>
      </c>
      <c r="BL17" s="1222" t="s">
        <v>868</v>
      </c>
      <c r="BN17" s="1069" t="s">
        <v>869</v>
      </c>
      <c r="BR17" s="1068" t="s">
        <v>660</v>
      </c>
      <c r="BS17" s="1451"/>
      <c r="BU17" s="1068" t="s">
        <v>870</v>
      </c>
      <c r="BV17" s="1071"/>
      <c r="BW17" s="0"/>
      <c r="BX17" s="1722" t="s">
        <v>871</v>
      </c>
      <c r="CA17" s="1068" t="s">
        <v>872</v>
      </c>
      <c r="CD17" s="1068" t="s">
        <v>873</v>
      </c>
    </row>
    <row customHeight="1" ht="21">
      <c r="A18" s="1075" t="s">
        <v>874</v>
      </c>
      <c r="B18" s="1076">
        <v>2016</v>
      </c>
      <c r="I18" s="1077" t="s">
        <v>875</v>
      </c>
      <c r="N18" s="1159" t="s">
        <v>876</v>
      </c>
      <c r="X18" s="1088"/>
      <c r="AW18" s="1121" t="s">
        <v>864</v>
      </c>
      <c r="AX18" s="1121" t="s">
        <v>864</v>
      </c>
      <c r="BB18" s="1121" t="s">
        <v>877</v>
      </c>
      <c r="BC18" s="1121" t="s">
        <v>718</v>
      </c>
      <c r="BE18" s="1121">
        <v>2016</v>
      </c>
      <c r="BH18" s="1069" t="s">
        <v>819</v>
      </c>
      <c r="BJ18" s="1222" t="s">
        <v>878</v>
      </c>
      <c r="BL18" s="1222" t="s">
        <v>878</v>
      </c>
      <c r="BN18" s="1069" t="s">
        <v>879</v>
      </c>
      <c r="BQ18" s="1455" t="s">
        <v>690</v>
      </c>
      <c r="BR18" s="1160" t="s">
        <v>691</v>
      </c>
      <c r="BS18" s="253"/>
      <c r="BT18" s="1455" t="s">
        <v>880</v>
      </c>
      <c r="BU18" s="1160" t="s">
        <v>881</v>
      </c>
      <c r="BV18" s="1071"/>
      <c r="BW18" s="1727" t="s">
        <v>882</v>
      </c>
      <c r="BX18" s="1721" t="s">
        <v>883</v>
      </c>
      <c r="BZ18" s="1455" t="s">
        <v>884</v>
      </c>
      <c r="CA18" s="1160" t="s">
        <v>885</v>
      </c>
      <c r="CC18" s="1455" t="s">
        <v>886</v>
      </c>
      <c r="CD18" s="1160" t="s">
        <v>887</v>
      </c>
    </row>
    <row customHeight="1" ht="21">
      <c r="A19" s="1075" t="s">
        <v>888</v>
      </c>
      <c r="B19" s="1076">
        <v>2017</v>
      </c>
      <c r="I19" s="1077" t="s">
        <v>889</v>
      </c>
      <c r="N19" s="1159" t="s">
        <v>890</v>
      </c>
      <c r="X19" s="1088"/>
      <c r="AW19" s="1121" t="s">
        <v>875</v>
      </c>
      <c r="AX19" s="1121" t="s">
        <v>875</v>
      </c>
      <c r="AZ19" s="1068" t="s">
        <v>891</v>
      </c>
      <c r="BB19" s="1121" t="s">
        <v>892</v>
      </c>
      <c r="BC19" s="1121" t="s">
        <v>718</v>
      </c>
      <c r="BE19" s="1121">
        <v>2017</v>
      </c>
      <c r="BH19" s="1069" t="s">
        <v>893</v>
      </c>
      <c r="BJ19" s="1222" t="s">
        <v>894</v>
      </c>
      <c r="BL19" s="1222" t="s">
        <v>894</v>
      </c>
      <c r="BQ19" s="1304">
        <v>4190064</v>
      </c>
      <c r="BR19" s="1069" t="s">
        <v>895</v>
      </c>
      <c r="BS19" s="1452"/>
      <c r="BT19" s="1304">
        <v>4189671</v>
      </c>
      <c r="BU19" s="1069" t="s">
        <v>896</v>
      </c>
      <c r="BV19" s="1071"/>
      <c r="BW19" s="1725">
        <v>4189706</v>
      </c>
      <c r="BX19" s="1723" t="s">
        <v>897</v>
      </c>
      <c r="BZ19" s="1304">
        <v>4189714</v>
      </c>
      <c r="CA19" s="1069" t="s">
        <v>898</v>
      </c>
      <c r="CC19" s="1304">
        <v>4189708</v>
      </c>
      <c r="CD19" s="1069" t="s">
        <v>899</v>
      </c>
    </row>
    <row customHeight="1" ht="21">
      <c r="A20" s="1075" t="s">
        <v>900</v>
      </c>
      <c r="B20" s="1076">
        <v>2018</v>
      </c>
      <c r="I20" s="1077" t="s">
        <v>901</v>
      </c>
      <c r="N20" s="1159" t="s">
        <v>902</v>
      </c>
      <c r="AW20" s="1121" t="s">
        <v>889</v>
      </c>
      <c r="AX20" s="1121" t="s">
        <v>889</v>
      </c>
      <c r="AZ20" s="1121" t="s">
        <v>903</v>
      </c>
      <c r="BB20" s="1121" t="s">
        <v>904</v>
      </c>
      <c r="BC20" s="1121" t="s">
        <v>834</v>
      </c>
      <c r="BE20" s="1121">
        <v>2018</v>
      </c>
      <c r="BH20" s="1069" t="s">
        <v>830</v>
      </c>
      <c r="BJ20" s="1069" t="s">
        <v>758</v>
      </c>
      <c r="BL20" s="1069" t="s">
        <v>758</v>
      </c>
      <c r="BQ20" s="1304">
        <v>4190065</v>
      </c>
      <c r="BR20" s="1069" t="s">
        <v>905</v>
      </c>
      <c r="BS20" s="1452"/>
      <c r="BT20" s="1304">
        <v>4189672</v>
      </c>
      <c r="BU20" s="1069" t="s">
        <v>906</v>
      </c>
      <c r="BV20" s="1071"/>
      <c r="BW20" s="1725">
        <v>4189705</v>
      </c>
      <c r="BX20" s="1723" t="s">
        <v>907</v>
      </c>
      <c r="BZ20" s="1304">
        <v>4189713</v>
      </c>
      <c r="CA20" s="1069" t="s">
        <v>907</v>
      </c>
      <c r="CC20" s="1304">
        <v>4189709</v>
      </c>
      <c r="CD20" s="1069" t="s">
        <v>908</v>
      </c>
    </row>
    <row customHeight="1" ht="21">
      <c r="A21" s="1075" t="s">
        <v>909</v>
      </c>
      <c r="B21" s="1076">
        <v>2019</v>
      </c>
      <c r="I21" s="1077" t="s">
        <v>910</v>
      </c>
      <c r="N21" s="1159" t="s">
        <v>911</v>
      </c>
      <c r="AW21" s="1121" t="s">
        <v>901</v>
      </c>
      <c r="AX21" s="1121" t="s">
        <v>901</v>
      </c>
      <c r="AZ21" s="1121" t="s">
        <v>912</v>
      </c>
      <c r="BB21" s="1121" t="s">
        <v>913</v>
      </c>
      <c r="BC21" s="1121" t="s">
        <v>718</v>
      </c>
      <c r="BE21" s="1121">
        <v>2019</v>
      </c>
      <c r="BH21" s="1069" t="s">
        <v>837</v>
      </c>
      <c r="BJ21" s="1069" t="s">
        <v>773</v>
      </c>
      <c r="BL21" s="1069" t="s">
        <v>773</v>
      </c>
      <c r="BQ21" s="1304">
        <v>4190066</v>
      </c>
      <c r="BR21" s="1069" t="s">
        <v>914</v>
      </c>
      <c r="BS21" s="1452"/>
      <c r="BT21" s="1304">
        <v>4189673</v>
      </c>
      <c r="BU21" s="1069" t="s">
        <v>915</v>
      </c>
      <c r="BV21" s="1071"/>
      <c r="BW21" s="1725">
        <v>4189707</v>
      </c>
      <c r="BX21" s="1723" t="s">
        <v>916</v>
      </c>
      <c r="BZ21" s="1304">
        <v>4189712</v>
      </c>
      <c r="CA21" s="1069" t="s">
        <v>917</v>
      </c>
      <c r="CC21" s="1304">
        <v>4189710</v>
      </c>
      <c r="CD21" s="1069" t="s">
        <v>918</v>
      </c>
    </row>
    <row customHeight="1" ht="21">
      <c r="A22" s="1075" t="s">
        <v>919</v>
      </c>
      <c r="B22" s="1076">
        <v>2020</v>
      </c>
      <c r="N22" s="1159" t="s">
        <v>920</v>
      </c>
      <c r="AW22" s="1121" t="s">
        <v>910</v>
      </c>
      <c r="AX22" s="1121" t="s">
        <v>910</v>
      </c>
      <c r="AZ22" s="1121" t="s">
        <v>921</v>
      </c>
      <c r="BB22" s="1121" t="s">
        <v>922</v>
      </c>
      <c r="BC22" s="1121" t="s">
        <v>718</v>
      </c>
      <c r="BE22" s="1121">
        <v>2020</v>
      </c>
      <c r="BH22" s="1069" t="s">
        <v>844</v>
      </c>
      <c r="BJ22" s="1069" t="s">
        <v>789</v>
      </c>
      <c r="BL22" s="1069" t="s">
        <v>789</v>
      </c>
      <c r="BQ22" s="1304">
        <v>4190067</v>
      </c>
      <c r="BR22" s="1069" t="s">
        <v>923</v>
      </c>
      <c r="BS22" s="1452"/>
      <c r="BT22" s="1304">
        <v>4189674</v>
      </c>
      <c r="BU22" s="1069" t="s">
        <v>924</v>
      </c>
      <c r="BV22" s="1071"/>
      <c r="BW22" s="1071"/>
      <c r="CC22" s="1304">
        <v>4189711</v>
      </c>
      <c r="CD22" s="1069" t="s">
        <v>287</v>
      </c>
    </row>
    <row customHeight="1" ht="21">
      <c r="A23" s="1075" t="s">
        <v>925</v>
      </c>
      <c r="B23" s="1076">
        <v>2021</v>
      </c>
      <c r="AW23" s="1121" t="s">
        <v>926</v>
      </c>
      <c r="AX23" s="1121" t="s">
        <v>926</v>
      </c>
      <c r="AZ23" s="1121" t="s">
        <v>927</v>
      </c>
      <c r="BB23" s="1121" t="s">
        <v>928</v>
      </c>
      <c r="BC23" s="1121" t="s">
        <v>625</v>
      </c>
      <c r="BE23" s="1121">
        <v>2021</v>
      </c>
      <c r="BH23" s="1069" t="s">
        <v>853</v>
      </c>
      <c r="BJ23" s="1069" t="s">
        <v>805</v>
      </c>
      <c r="BL23" s="1069" t="s">
        <v>805</v>
      </c>
      <c r="BQ23" s="1304">
        <v>4190068</v>
      </c>
      <c r="BR23" s="1069" t="s">
        <v>929</v>
      </c>
      <c r="BS23" s="1452"/>
      <c r="BT23" s="1304">
        <v>4189675</v>
      </c>
      <c r="BU23" s="1069" t="s">
        <v>930</v>
      </c>
      <c r="BV23" s="1071"/>
      <c r="BW23" s="1071"/>
      <c r="CC23" s="1304">
        <v>5110778</v>
      </c>
      <c r="CD23" s="1069" t="s">
        <v>931</v>
      </c>
    </row>
    <row customHeight="1" ht="21">
      <c r="A24" s="1075" t="s">
        <v>932</v>
      </c>
      <c r="B24" s="1076">
        <v>2022</v>
      </c>
      <c r="AW24" s="1121" t="s">
        <v>933</v>
      </c>
      <c r="AX24" s="1121" t="s">
        <v>933</v>
      </c>
      <c r="AZ24" s="1121" t="s">
        <v>934</v>
      </c>
      <c r="BB24" s="1121" t="s">
        <v>935</v>
      </c>
      <c r="BC24" s="1121" t="s">
        <v>936</v>
      </c>
      <c r="BE24" s="1121">
        <v>2022</v>
      </c>
      <c r="BH24" s="1069" t="s">
        <v>862</v>
      </c>
      <c r="BJ24" s="1069" t="s">
        <v>819</v>
      </c>
      <c r="BL24" s="1069" t="s">
        <v>819</v>
      </c>
      <c r="BQ24" s="1304">
        <v>4190069</v>
      </c>
      <c r="BR24" s="1069" t="s">
        <v>937</v>
      </c>
      <c r="BS24" s="1452"/>
      <c r="BT24" s="1304">
        <v>4189676</v>
      </c>
      <c r="BU24" s="1069" t="s">
        <v>938</v>
      </c>
      <c r="BV24" s="1071"/>
      <c r="BW24" s="1071"/>
      <c r="CC24" s="1304">
        <v>25575374</v>
      </c>
      <c r="CD24" s="1069" t="s">
        <v>939</v>
      </c>
    </row>
    <row customHeight="1" ht="11.25">
      <c r="A25" s="1075" t="s">
        <v>940</v>
      </c>
      <c r="B25" s="1076">
        <v>2023</v>
      </c>
      <c r="AW25" s="1121" t="s">
        <v>941</v>
      </c>
      <c r="AX25" s="1121" t="s">
        <v>941</v>
      </c>
      <c r="AZ25" s="1121" t="s">
        <v>942</v>
      </c>
      <c r="BB25" s="1121" t="s">
        <v>943</v>
      </c>
      <c r="BC25" s="1121" t="s">
        <v>936</v>
      </c>
      <c r="BE25" s="1121">
        <v>2023</v>
      </c>
      <c r="BH25" s="1069" t="s">
        <v>869</v>
      </c>
      <c r="BJ25" s="1069" t="s">
        <v>893</v>
      </c>
      <c r="BL25" s="1069" t="s">
        <v>893</v>
      </c>
      <c r="BQ25" s="1304">
        <v>4190070</v>
      </c>
      <c r="BR25" s="1069" t="s">
        <v>944</v>
      </c>
      <c r="BS25" s="1452"/>
      <c r="BT25" s="1304">
        <v>4189677</v>
      </c>
      <c r="BU25" s="1069" t="s">
        <v>945</v>
      </c>
      <c r="BV25" s="1071"/>
      <c r="BW25" s="1071"/>
    </row>
    <row customHeight="1" ht="11.25">
      <c r="A26" s="1075" t="s">
        <v>946</v>
      </c>
      <c r="B26" s="1076">
        <v>2024</v>
      </c>
      <c r="J26" s="1761" t="s">
        <v>947</v>
      </c>
      <c r="AX26" s="1121" t="s">
        <v>948</v>
      </c>
      <c r="AZ26" s="1121" t="s">
        <v>812</v>
      </c>
      <c r="BB26" s="1121" t="s">
        <v>949</v>
      </c>
      <c r="BC26" s="1121" t="s">
        <v>936</v>
      </c>
      <c r="BE26" s="1121">
        <v>2024</v>
      </c>
      <c r="BH26" s="1069" t="s">
        <v>879</v>
      </c>
      <c r="BJ26" s="1069" t="s">
        <v>830</v>
      </c>
      <c r="BL26" s="1069" t="s">
        <v>830</v>
      </c>
      <c r="BQ26" s="1304">
        <v>4190071</v>
      </c>
      <c r="BR26" s="1069" t="s">
        <v>950</v>
      </c>
      <c r="BS26" s="1452"/>
      <c r="BV26" s="1071"/>
      <c r="BW26" s="1071"/>
    </row>
    <row customHeight="1" ht="11.25">
      <c r="A27" s="1075" t="s">
        <v>951</v>
      </c>
      <c r="B27" s="1076">
        <v>2025</v>
      </c>
      <c r="J27" s="156" t="s">
        <v>102</v>
      </c>
      <c r="AX27" s="1121" t="s">
        <v>952</v>
      </c>
      <c r="BB27" s="1121" t="s">
        <v>953</v>
      </c>
      <c r="BC27" s="1121" t="s">
        <v>936</v>
      </c>
      <c r="BE27" s="1121">
        <v>2025</v>
      </c>
      <c r="BH27" s="1071" t="s">
        <v>24</v>
      </c>
      <c r="BJ27" s="1069" t="s">
        <v>837</v>
      </c>
      <c r="BL27" s="1069" t="s">
        <v>837</v>
      </c>
      <c r="BN27" s="1071" t="s">
        <v>24</v>
      </c>
      <c r="BQ27" s="1304">
        <v>4190072</v>
      </c>
      <c r="BR27" s="1069" t="s">
        <v>954</v>
      </c>
      <c r="BS27" s="1452"/>
      <c r="BV27" s="1071"/>
      <c r="BW27" s="1071"/>
    </row>
    <row customHeight="1" ht="11.25">
      <c r="A28" s="1075" t="s">
        <v>955</v>
      </c>
      <c r="D28" s="1101"/>
      <c r="E28" s="1102"/>
      <c r="F28" s="1102"/>
      <c r="H28" s="1103" t="s">
        <v>956</v>
      </c>
      <c r="AX28" s="1121" t="s">
        <v>957</v>
      </c>
      <c r="AZ28" s="1068" t="s">
        <v>958</v>
      </c>
      <c r="BB28" s="1121" t="s">
        <v>959</v>
      </c>
      <c r="BC28" s="1121" t="s">
        <v>960</v>
      </c>
      <c r="BE28" s="1121">
        <v>2026</v>
      </c>
      <c r="BH28" s="1071" t="s">
        <v>24</v>
      </c>
      <c r="BJ28" s="1069" t="s">
        <v>844</v>
      </c>
      <c r="BL28" s="1069" t="s">
        <v>844</v>
      </c>
      <c r="BN28" s="1071" t="s">
        <v>24</v>
      </c>
      <c r="BQ28" s="1304">
        <v>4190073</v>
      </c>
      <c r="BR28" s="1069" t="s">
        <v>961</v>
      </c>
      <c r="BS28" s="1452"/>
      <c r="BV28" s="1071"/>
      <c r="BW28" s="1071"/>
    </row>
    <row customHeight="1" ht="11.25">
      <c r="A29" s="1075" t="s">
        <v>962</v>
      </c>
      <c r="D29" s="1104" t="s">
        <v>963</v>
      </c>
      <c r="E29" s="1105" t="str">
        <f>IF(TEMPLATE_GROUP="","",INDEX(StartDateList,MATCH(TEMPLATE_GROUP,CodeTemplateList,0),1))</f>
        <v>45292.38650462963</v>
      </c>
      <c r="F29" s="1105" t="str">
        <f>IF(TEMPLATE_GROUP="","",INDEX(EndDateList,MATCH(TEMPLATE_GROUP,CodeTemplateList,0),1))</f>
        <v>45657.386608796296</v>
      </c>
      <c r="H29" s="1106" t="s">
        <v>964</v>
      </c>
      <c r="AX29" s="1121" t="s">
        <v>965</v>
      </c>
      <c r="AZ29" s="1121" t="s">
        <v>609</v>
      </c>
      <c r="BB29" s="1121" t="s">
        <v>812</v>
      </c>
      <c r="BC29" s="1091"/>
      <c r="BE29" s="1121">
        <v>2027</v>
      </c>
      <c r="BJ29" s="1069" t="s">
        <v>853</v>
      </c>
      <c r="BL29" s="1069" t="s">
        <v>853</v>
      </c>
    </row>
    <row customHeight="1" ht="11.25">
      <c r="A30" s="1075" t="s">
        <v>966</v>
      </c>
      <c r="D30" s="1107"/>
      <c r="E30" s="1108"/>
      <c r="F30" s="1108"/>
      <c r="AX30" s="1121" t="s">
        <v>967</v>
      </c>
      <c r="AZ30" s="1121" t="s">
        <v>638</v>
      </c>
      <c r="BE30" s="1121">
        <v>2028</v>
      </c>
      <c r="BJ30" s="1069" t="s">
        <v>968</v>
      </c>
      <c r="BL30" s="1069" t="s">
        <v>968</v>
      </c>
    </row>
    <row customHeight="1" ht="12.75">
      <c r="A31" s="1075" t="s">
        <v>969</v>
      </c>
      <c r="D31" s="1101"/>
      <c r="E31" s="1102"/>
      <c r="F31" s="1102"/>
      <c r="H31" s="1109"/>
      <c r="AX31" s="1121" t="s">
        <v>970</v>
      </c>
      <c r="AZ31" s="1121" t="s">
        <v>971</v>
      </c>
      <c r="BE31" s="1121">
        <v>2029</v>
      </c>
      <c r="BJ31" s="1069" t="s">
        <v>972</v>
      </c>
      <c r="BL31" s="1069" t="s">
        <v>972</v>
      </c>
    </row>
    <row customHeight="1" ht="11.25">
      <c r="A32" s="1075" t="s">
        <v>973</v>
      </c>
      <c r="D32" s="1104" t="s">
        <v>974</v>
      </c>
      <c r="E32" s="1105" t="str">
        <f>IF(TEMPLATE_GROUP="","",INDEX(StartDateList,MATCH(TEMPLATE_GROUP,CodeTemplateList,0),1))</f>
        <v>45292.38650462963</v>
      </c>
      <c r="F32" s="1105" t="str">
        <f>IF(TEMPLATE_GROUP="","",INDEX(EndDateList,MATCH(TEMPLATE_GROUP,CodeTemplateList,0),1))</f>
        <v>45657.386608796296</v>
      </c>
      <c r="H32" s="1110" t="s">
        <v>975</v>
      </c>
      <c r="O32" s="1075" t="s">
        <v>607</v>
      </c>
      <c r="AX32" s="1121" t="s">
        <v>976</v>
      </c>
      <c r="AZ32" s="1121" t="s">
        <v>706</v>
      </c>
      <c r="BE32" s="1121">
        <v>2030</v>
      </c>
      <c r="BJ32" s="1069" t="s">
        <v>862</v>
      </c>
      <c r="BL32" s="1069" t="s">
        <v>862</v>
      </c>
    </row>
    <row customHeight="1" ht="11.25">
      <c r="A33" s="1075" t="s">
        <v>977</v>
      </c>
      <c r="O33" s="1075" t="s">
        <v>635</v>
      </c>
      <c r="AX33" s="1121" t="s">
        <v>978</v>
      </c>
      <c r="AZ33" s="1121" t="s">
        <v>608</v>
      </c>
      <c r="BE33" s="1121">
        <v>2031</v>
      </c>
      <c r="BJ33" s="1069" t="s">
        <v>869</v>
      </c>
      <c r="BL33" s="1069" t="s">
        <v>869</v>
      </c>
    </row>
    <row customHeight="1" ht="11.25">
      <c r="A34" s="1075" t="s">
        <v>979</v>
      </c>
      <c r="O34" s="1075" t="s">
        <v>671</v>
      </c>
      <c r="AX34" s="1121" t="s">
        <v>980</v>
      </c>
      <c r="BE34" s="1121">
        <v>2032</v>
      </c>
      <c r="BJ34" s="1069" t="s">
        <v>879</v>
      </c>
      <c r="BL34" s="1069" t="s">
        <v>879</v>
      </c>
    </row>
    <row customHeight="1" ht="11.25">
      <c r="A35" s="1075" t="s">
        <v>981</v>
      </c>
      <c r="O35" s="1075" t="s">
        <v>704</v>
      </c>
      <c r="AX35" s="1121" t="s">
        <v>982</v>
      </c>
      <c r="AZ35" s="1068" t="s">
        <v>983</v>
      </c>
      <c r="BE35" s="1121">
        <v>2033</v>
      </c>
      <c r="BL35" s="1069" t="s">
        <v>984</v>
      </c>
    </row>
    <row customHeight="1" ht="11.25">
      <c r="A36" s="1075" t="s">
        <v>985</v>
      </c>
      <c r="D36" s="1111" t="s">
        <v>986</v>
      </c>
      <c r="E36" s="1112" t="s">
        <v>987</v>
      </c>
      <c r="F36" s="1113" t="str">
        <f>INDEX(E37:E41,MATCH(TEMPLATE_SPHERE,F37:F41,0))</f>
        <v>холодного водоснабжения</v>
      </c>
      <c r="G36" s="1113" t="str">
        <f>INDEX(G37:G41,MATCH(TEMPLATE_SPHERE,F37:F41,0))</f>
        <v>холодное водоснабжение</v>
      </c>
      <c r="O36" s="1075" t="s">
        <v>729</v>
      </c>
      <c r="AX36" s="1121" t="s">
        <v>988</v>
      </c>
      <c r="AZ36" s="1121" t="s">
        <v>608</v>
      </c>
      <c r="BE36" s="1121">
        <v>2034</v>
      </c>
      <c r="BL36" s="1069" t="s">
        <v>989</v>
      </c>
    </row>
    <row customHeight="1" ht="11.25">
      <c r="A37" s="1075" t="s">
        <v>990</v>
      </c>
      <c r="E37" s="405" t="s">
        <v>991</v>
      </c>
      <c r="F37" s="1114" t="s">
        <v>596</v>
      </c>
      <c r="G37" s="405" t="s">
        <v>992</v>
      </c>
      <c r="O37" s="1075" t="s">
        <v>748</v>
      </c>
      <c r="AX37" s="1121" t="s">
        <v>993</v>
      </c>
      <c r="AZ37" s="1121" t="s">
        <v>637</v>
      </c>
      <c r="BE37" s="1121">
        <v>2035</v>
      </c>
    </row>
    <row customHeight="1" ht="11.25">
      <c r="A38" s="1075" t="s">
        <v>994</v>
      </c>
      <c r="E38" s="405" t="s">
        <v>995</v>
      </c>
      <c r="F38" s="1115" t="s">
        <v>987</v>
      </c>
      <c r="G38" s="405" t="s">
        <v>996</v>
      </c>
      <c r="O38" s="1075" t="s">
        <v>764</v>
      </c>
      <c r="AX38" s="1121" t="s">
        <v>997</v>
      </c>
      <c r="AZ38" s="1121" t="s">
        <v>672</v>
      </c>
      <c r="BE38" s="1121">
        <v>2036</v>
      </c>
      <c r="BH38" s="1068" t="s">
        <v>998</v>
      </c>
      <c r="BJ38" s="1068" t="s">
        <v>999</v>
      </c>
      <c r="BL38" s="1068" t="s">
        <v>1000</v>
      </c>
      <c r="BN38" s="1068" t="s">
        <v>1001</v>
      </c>
    </row>
    <row customHeight="1" ht="11.25">
      <c r="A39" s="1075" t="s">
        <v>1002</v>
      </c>
      <c r="E39" s="405" t="s">
        <v>1003</v>
      </c>
      <c r="F39" s="1115" t="s">
        <v>598</v>
      </c>
      <c r="G39" s="405" t="s">
        <v>1004</v>
      </c>
      <c r="O39" s="1075" t="s">
        <v>780</v>
      </c>
      <c r="AX39" s="1121" t="s">
        <v>1005</v>
      </c>
      <c r="AZ39" s="1121" t="s">
        <v>705</v>
      </c>
      <c r="BE39" s="1121">
        <v>2037</v>
      </c>
      <c r="BH39" s="1069" t="s">
        <v>1006</v>
      </c>
      <c r="BJ39" s="1222" t="s">
        <v>1006</v>
      </c>
      <c r="BL39" s="1222" t="s">
        <v>1006</v>
      </c>
      <c r="BN39" s="1069" t="s">
        <v>1007</v>
      </c>
    </row>
    <row customHeight="1" ht="11.25">
      <c r="A40" s="1075" t="s">
        <v>1008</v>
      </c>
      <c r="E40" s="405" t="s">
        <v>1009</v>
      </c>
      <c r="F40" s="1115" t="s">
        <v>1010</v>
      </c>
      <c r="G40" s="405" t="s">
        <v>1011</v>
      </c>
      <c r="O40" s="1075" t="s">
        <v>796</v>
      </c>
      <c r="AX40" s="1121" t="s">
        <v>1012</v>
      </c>
      <c r="BE40" s="1121">
        <v>2038</v>
      </c>
      <c r="BH40" s="1069" t="s">
        <v>1013</v>
      </c>
      <c r="BJ40" s="1222" t="s">
        <v>1014</v>
      </c>
      <c r="BL40" s="1222" t="s">
        <v>1014</v>
      </c>
      <c r="BN40" s="1069" t="s">
        <v>1015</v>
      </c>
    </row>
    <row customHeight="1" ht="11.25">
      <c r="A41" s="1075" t="s">
        <v>1016</v>
      </c>
      <c r="E41" s="405" t="s">
        <v>1017</v>
      </c>
      <c r="F41" s="1115" t="s">
        <v>1018</v>
      </c>
      <c r="G41" s="405" t="s">
        <v>1017</v>
      </c>
      <c r="O41" s="1075" t="s">
        <v>812</v>
      </c>
      <c r="AX41" s="1121" t="s">
        <v>1019</v>
      </c>
      <c r="AZ41" s="1068" t="s">
        <v>1020</v>
      </c>
      <c r="BE41" s="1121">
        <v>2039</v>
      </c>
      <c r="BH41" s="1069" t="s">
        <v>1021</v>
      </c>
      <c r="BJ41" s="1222" t="s">
        <v>1022</v>
      </c>
      <c r="BL41" s="1222" t="s">
        <v>1022</v>
      </c>
      <c r="BN41" s="1069" t="s">
        <v>1023</v>
      </c>
    </row>
    <row customHeight="1" ht="11.25">
      <c r="A42" s="1075" t="s">
        <v>1024</v>
      </c>
      <c r="AX42" s="1121" t="s">
        <v>1025</v>
      </c>
      <c r="AZ42" s="1121" t="s">
        <v>607</v>
      </c>
      <c r="BE42" s="1121">
        <v>2040</v>
      </c>
      <c r="BH42" s="1069" t="s">
        <v>1026</v>
      </c>
      <c r="BJ42" s="1222" t="s">
        <v>1027</v>
      </c>
      <c r="BL42" s="1222" t="s">
        <v>1027</v>
      </c>
      <c r="BN42" s="1069" t="s">
        <v>1028</v>
      </c>
    </row>
    <row customHeight="1" ht="11.25">
      <c r="A43" s="1075" t="s">
        <v>1029</v>
      </c>
      <c r="AX43" s="1121" t="s">
        <v>1030</v>
      </c>
      <c r="AZ43" s="1121" t="s">
        <v>635</v>
      </c>
      <c r="BE43" s="1121">
        <v>2041</v>
      </c>
      <c r="BH43" s="1069" t="s">
        <v>1031</v>
      </c>
      <c r="BJ43" s="1222" t="s">
        <v>1021</v>
      </c>
      <c r="BL43" s="1222" t="s">
        <v>1021</v>
      </c>
      <c r="BN43" s="1069" t="s">
        <v>1032</v>
      </c>
    </row>
    <row customHeight="1" ht="11.25">
      <c r="A44" s="1075" t="s">
        <v>1033</v>
      </c>
      <c r="I44" s="797" t="s">
        <v>1034</v>
      </c>
      <c r="J44" s="1090" t="s">
        <v>1035</v>
      </c>
      <c r="K44" s="1090" t="s">
        <v>1036</v>
      </c>
      <c r="AX44" s="1121" t="s">
        <v>1037</v>
      </c>
      <c r="AZ44" s="1121" t="s">
        <v>671</v>
      </c>
      <c r="BE44" s="1121">
        <v>2042</v>
      </c>
      <c r="BH44" s="1069" t="s">
        <v>1038</v>
      </c>
      <c r="BJ44" s="1222" t="s">
        <v>1026</v>
      </c>
      <c r="BL44" s="1222" t="s">
        <v>1026</v>
      </c>
      <c r="BN44" s="1069" t="s">
        <v>1039</v>
      </c>
    </row>
    <row customHeight="1" ht="11.25">
      <c r="A45" s="1075" t="s">
        <v>1040</v>
      </c>
      <c r="D45" s="1111" t="s">
        <v>1041</v>
      </c>
      <c r="E45" s="1112" t="s">
        <v>1042</v>
      </c>
      <c r="F45" s="795" t="s">
        <v>1043</v>
      </c>
      <c r="G45" s="794" t="s">
        <v>1044</v>
      </c>
      <c r="H45" s="797" t="s">
        <v>1045</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1046</v>
      </c>
      <c r="AZ45" s="1121" t="s">
        <v>704</v>
      </c>
      <c r="BE45" s="1121">
        <v>2043</v>
      </c>
      <c r="BH45" s="1069" t="s">
        <v>1047</v>
      </c>
      <c r="BJ45" s="1222" t="s">
        <v>1048</v>
      </c>
      <c r="BL45" s="1222" t="s">
        <v>1048</v>
      </c>
      <c r="BN45" s="1069" t="s">
        <v>1049</v>
      </c>
    </row>
    <row customHeight="1" ht="11.25">
      <c r="A46" s="1075" t="s">
        <v>1050</v>
      </c>
      <c r="E46" s="405" t="s">
        <v>22</v>
      </c>
      <c r="F46" s="1114" t="s">
        <v>1051</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1052</v>
      </c>
      <c r="AZ46" s="1121" t="s">
        <v>729</v>
      </c>
      <c r="BE46" s="1121">
        <v>2044</v>
      </c>
      <c r="BH46" s="1069" t="s">
        <v>1023</v>
      </c>
      <c r="BJ46" s="1222" t="s">
        <v>1053</v>
      </c>
      <c r="BL46" s="1222" t="s">
        <v>1053</v>
      </c>
      <c r="BN46" s="1069" t="s">
        <v>1054</v>
      </c>
    </row>
    <row customHeight="1" ht="11.25">
      <c r="A47" s="1075" t="s">
        <v>1055</v>
      </c>
      <c r="E47" s="405" t="s">
        <v>29</v>
      </c>
      <c r="F47" s="1115" t="s">
        <v>1056</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1057</v>
      </c>
      <c r="AZ47" s="1121" t="s">
        <v>748</v>
      </c>
      <c r="BE47" s="1121">
        <v>2045</v>
      </c>
      <c r="BH47" s="1069" t="s">
        <v>1028</v>
      </c>
      <c r="BJ47" s="1222" t="s">
        <v>1058</v>
      </c>
      <c r="BL47" s="1222" t="s">
        <v>1058</v>
      </c>
      <c r="BN47" s="1069" t="s">
        <v>1059</v>
      </c>
    </row>
    <row customHeight="1" ht="11.25">
      <c r="A48" s="1075" t="s">
        <v>1060</v>
      </c>
      <c r="E48" s="405" t="s">
        <v>1061</v>
      </c>
      <c r="F48" s="1115" t="s">
        <v>1062</v>
      </c>
      <c r="G48" s="1117" t="str">
        <f>IF(f_year="","","01.01."&amp;f_year)</f>
        <v/>
      </c>
      <c r="H48" s="1117" t="str">
        <f>IF(f_year="","","31.12."&amp;f_year)</f>
        <v/>
      </c>
      <c r="I48" s="1772">
        <f>IF(f_year="",TRUE,FALSE)</f>
        <v>1</v>
      </c>
      <c r="J48" s="1775" t="s">
        <v>1063</v>
      </c>
      <c r="K48" s="1776"/>
      <c r="AX48" s="1121" t="s">
        <v>1064</v>
      </c>
      <c r="AZ48" s="1121" t="s">
        <v>764</v>
      </c>
      <c r="BE48" s="1121">
        <v>2046</v>
      </c>
      <c r="BH48" s="1069" t="s">
        <v>1032</v>
      </c>
      <c r="BJ48" s="1222" t="s">
        <v>1065</v>
      </c>
      <c r="BL48" s="1222" t="s">
        <v>1065</v>
      </c>
      <c r="BN48" s="1069" t="s">
        <v>1066</v>
      </c>
    </row>
    <row customHeight="1" ht="11.25">
      <c r="A49" s="1075" t="s">
        <v>1067</v>
      </c>
      <c r="E49" s="405" t="s">
        <v>1068</v>
      </c>
      <c r="F49" s="1115" t="s">
        <v>1069</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1070</v>
      </c>
      <c r="AZ49" s="1121" t="s">
        <v>780</v>
      </c>
      <c r="BE49" s="1121">
        <v>2047</v>
      </c>
      <c r="BH49" s="1069" t="s">
        <v>1071</v>
      </c>
      <c r="BJ49" s="1222" t="s">
        <v>1072</v>
      </c>
      <c r="BL49" s="1222" t="s">
        <v>1072</v>
      </c>
    </row>
    <row customHeight="1" ht="11.25">
      <c r="A50" s="1075" t="s">
        <v>1073</v>
      </c>
      <c r="E50" s="405" t="s">
        <v>1074</v>
      </c>
      <c r="F50" s="1115" t="s">
        <v>1075</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1076</v>
      </c>
      <c r="AZ50" s="1121" t="s">
        <v>796</v>
      </c>
      <c r="BE50" s="1121">
        <v>2048</v>
      </c>
      <c r="BH50" s="1069" t="s">
        <v>1039</v>
      </c>
      <c r="BJ50" s="1222" t="s">
        <v>1077</v>
      </c>
      <c r="BL50" s="1222" t="s">
        <v>1077</v>
      </c>
    </row>
    <row customHeight="1" ht="11.25">
      <c r="A51" s="1075" t="s">
        <v>1078</v>
      </c>
      <c r="E51" s="405" t="s">
        <v>1079</v>
      </c>
      <c r="F51" s="1115" t="s">
        <v>1080</v>
      </c>
      <c r="G51" s="1117" t="str">
        <f>IF(TITLE_PERIOD_START="","",TITLE_PERIOD_START)</f>
        <v>45292.38650462963</v>
      </c>
      <c r="H51" s="1117" t="str">
        <f>IF(TITLE_PERIOD_END="","",TITLE_PERIOD_END)</f>
        <v>45657.386608796296</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1081</v>
      </c>
      <c r="AZ51" s="1121" t="s">
        <v>812</v>
      </c>
      <c r="BE51" s="1121">
        <v>2049</v>
      </c>
      <c r="BH51" s="1069" t="s">
        <v>1049</v>
      </c>
      <c r="BJ51" s="1222" t="s">
        <v>1082</v>
      </c>
      <c r="BL51" s="1222" t="s">
        <v>1082</v>
      </c>
    </row>
    <row customHeight="1" ht="11.25">
      <c r="A52" s="1075" t="s">
        <v>1083</v>
      </c>
      <c r="E52" s="405" t="s">
        <v>1084</v>
      </c>
      <c r="F52" s="1115" t="s">
        <v>1042</v>
      </c>
      <c r="G52" s="1117" t="str">
        <f>IF(TITLE_PERIOD_START="","",TITLE_PERIOD_START)</f>
        <v>45292.38650462963</v>
      </c>
      <c r="H52" s="1117" t="str">
        <f>IF(TITLE_PERIOD_END="","",TITLE_PERIOD_END)</f>
        <v>45657.386608796296</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1085</v>
      </c>
      <c r="AZ52" s="1121" t="s">
        <v>608</v>
      </c>
      <c r="BE52" s="1121">
        <v>2050</v>
      </c>
      <c r="BH52" s="1069" t="s">
        <v>1054</v>
      </c>
      <c r="BJ52" s="1222" t="s">
        <v>1023</v>
      </c>
      <c r="BL52" s="1222" t="s">
        <v>1023</v>
      </c>
    </row>
    <row customHeight="1" ht="11.25">
      <c r="A53" s="1075" t="s">
        <v>1086</v>
      </c>
      <c r="E53" s="405" t="s">
        <v>1087</v>
      </c>
      <c r="F53" s="1115" t="s">
        <v>1087</v>
      </c>
      <c r="G53" s="1117" t="str">
        <f>IF(f_year="","","01.01."&amp;f_year)</f>
        <v/>
      </c>
      <c r="H53" s="1117" t="str">
        <f>IF(f_year="","","31.12."&amp;f_year)</f>
        <v/>
      </c>
      <c r="I53" s="1772">
        <f>IF(AND(f_year="",TITLE_DATE_FIL=""),TRUE,FALSE)</f>
        <v>1</v>
      </c>
      <c r="J53" s="1775" t="s">
        <v>1088</v>
      </c>
      <c r="K53" s="1776"/>
      <c r="AX53" s="1121" t="s">
        <v>1089</v>
      </c>
      <c r="BE53" s="1121">
        <v>2051</v>
      </c>
      <c r="BH53" s="1069" t="s">
        <v>1059</v>
      </c>
      <c r="BJ53" s="1222" t="s">
        <v>1028</v>
      </c>
      <c r="BL53" s="1222" t="s">
        <v>1028</v>
      </c>
    </row>
    <row customHeight="1" ht="11.25">
      <c r="A54" s="1075" t="s">
        <v>1090</v>
      </c>
      <c r="AX54" s="1121" t="s">
        <v>1091</v>
      </c>
      <c r="AZ54" s="1068" t="s">
        <v>1092</v>
      </c>
      <c r="BE54" s="1121">
        <v>2052</v>
      </c>
      <c r="BH54" s="1069" t="s">
        <v>1066</v>
      </c>
      <c r="BJ54" s="1222" t="s">
        <v>1032</v>
      </c>
      <c r="BL54" s="1222" t="s">
        <v>1032</v>
      </c>
    </row>
    <row customHeight="1" ht="11.25">
      <c r="A55" s="1075" t="s">
        <v>1093</v>
      </c>
      <c r="AX55" s="1121" t="s">
        <v>1094</v>
      </c>
      <c r="AZ55" s="1121" t="s">
        <v>610</v>
      </c>
      <c r="BE55" s="1121">
        <v>2053</v>
      </c>
      <c r="BH55" s="1071" t="s">
        <v>24</v>
      </c>
      <c r="BJ55" s="1222" t="s">
        <v>1071</v>
      </c>
      <c r="BL55" s="1222" t="s">
        <v>1071</v>
      </c>
    </row>
    <row customHeight="1" ht="11.25">
      <c r="A56" s="1075" t="s">
        <v>1095</v>
      </c>
      <c r="D56" s="1119" t="s">
        <v>1096</v>
      </c>
      <c r="E56" s="1095">
        <v>55</v>
      </c>
      <c r="F56" s="1075" t="s">
        <v>1097</v>
      </c>
      <c r="AX56" s="1121" t="s">
        <v>1098</v>
      </c>
      <c r="AZ56" s="1121" t="s">
        <v>639</v>
      </c>
      <c r="BE56" s="1121">
        <v>2054</v>
      </c>
      <c r="BH56" s="1071" t="s">
        <v>24</v>
      </c>
      <c r="BJ56" s="1222" t="s">
        <v>1039</v>
      </c>
      <c r="BL56" s="1222" t="s">
        <v>1039</v>
      </c>
    </row>
    <row customHeight="1" ht="11.25">
      <c r="A57" s="1075" t="s">
        <v>1099</v>
      </c>
      <c r="D57" s="1119" t="s">
        <v>1100</v>
      </c>
      <c r="E57" s="1095">
        <v>66</v>
      </c>
      <c r="F57" s="1075" t="s">
        <v>1097</v>
      </c>
      <c r="AX57" s="1121" t="s">
        <v>1101</v>
      </c>
      <c r="AZ57" s="1121" t="s">
        <v>674</v>
      </c>
      <c r="BE57" s="1121">
        <v>2055</v>
      </c>
      <c r="BJ57" s="1222" t="s">
        <v>1049</v>
      </c>
      <c r="BL57" s="1222" t="s">
        <v>1049</v>
      </c>
    </row>
    <row customHeight="1" ht="11.25">
      <c r="A58" s="1075" t="s">
        <v>1102</v>
      </c>
      <c r="D58" s="1119" t="s">
        <v>1103</v>
      </c>
      <c r="E58" s="1095">
        <v>44</v>
      </c>
      <c r="F58" s="1075" t="s">
        <v>1097</v>
      </c>
      <c r="AX58" s="1121" t="s">
        <v>1104</v>
      </c>
      <c r="BE58" s="1121">
        <v>2056</v>
      </c>
      <c r="BJ58" s="1222" t="s">
        <v>1054</v>
      </c>
      <c r="BL58" s="1222" t="s">
        <v>1054</v>
      </c>
    </row>
    <row customHeight="1" ht="11.25">
      <c r="A59" s="1075" t="s">
        <v>1105</v>
      </c>
      <c r="D59" s="1119" t="s">
        <v>134</v>
      </c>
      <c r="E59" s="1095" t="s">
        <v>910</v>
      </c>
      <c r="F59" s="1075" t="s">
        <v>1106</v>
      </c>
      <c r="AX59" s="1121" t="s">
        <v>1107</v>
      </c>
      <c r="AZ59" s="1068" t="s">
        <v>1108</v>
      </c>
      <c r="BE59" s="1121">
        <v>2057</v>
      </c>
      <c r="BJ59" s="1222" t="s">
        <v>1059</v>
      </c>
      <c r="BL59" s="1222" t="s">
        <v>1059</v>
      </c>
    </row>
    <row customHeight="1" ht="11.25">
      <c r="A60" s="1075" t="s">
        <v>1109</v>
      </c>
      <c r="D60" s="1119" t="s">
        <v>1110</v>
      </c>
      <c r="E60" s="1095" t="s">
        <v>910</v>
      </c>
      <c r="F60" s="1075" t="s">
        <v>1106</v>
      </c>
      <c r="AX60" s="1121" t="s">
        <v>1111</v>
      </c>
      <c r="AZ60" s="1121" t="s">
        <v>611</v>
      </c>
      <c r="BE60" s="1121">
        <v>2058</v>
      </c>
      <c r="BJ60" s="1222" t="s">
        <v>1066</v>
      </c>
      <c r="BL60" s="1222" t="s">
        <v>1066</v>
      </c>
    </row>
    <row customHeight="1" ht="11.25">
      <c r="A61" s="1075" t="s">
        <v>1112</v>
      </c>
      <c r="D61" s="1119" t="s">
        <v>1113</v>
      </c>
      <c r="E61" s="1095">
        <v>26</v>
      </c>
      <c r="F61" s="1075" t="s">
        <v>1106</v>
      </c>
      <c r="AX61" s="1121" t="s">
        <v>1114</v>
      </c>
      <c r="AZ61" s="1121" t="s">
        <v>640</v>
      </c>
      <c r="BE61" s="1121">
        <v>2059</v>
      </c>
      <c r="BL61" s="1222" t="s">
        <v>1115</v>
      </c>
    </row>
    <row customHeight="1" ht="11.25">
      <c r="A62" s="1075" t="s">
        <v>1116</v>
      </c>
      <c r="D62" s="1119" t="s">
        <v>133</v>
      </c>
      <c r="E62" s="1095">
        <v>30</v>
      </c>
      <c r="F62" s="1075" t="s">
        <v>1106</v>
      </c>
      <c r="AZ62" s="1121" t="s">
        <v>675</v>
      </c>
      <c r="BE62" s="1121">
        <v>2060</v>
      </c>
      <c r="BL62" s="1222" t="s">
        <v>1117</v>
      </c>
    </row>
    <row customHeight="1" ht="11.25">
      <c r="A63" s="1075" t="s">
        <v>1118</v>
      </c>
      <c r="D63" s="1119" t="s">
        <v>1119</v>
      </c>
      <c r="E63" s="1095">
        <v>30</v>
      </c>
      <c r="F63" s="1075" t="s">
        <v>1106</v>
      </c>
      <c r="AZ63" s="1121" t="s">
        <v>707</v>
      </c>
      <c r="BE63" s="1121">
        <v>2061</v>
      </c>
    </row>
    <row customHeight="1" ht="11.25">
      <c r="A64" s="1075" t="s">
        <v>1120</v>
      </c>
      <c r="D64" s="1119" t="s">
        <v>1121</v>
      </c>
      <c r="E64" s="1095">
        <v>30</v>
      </c>
      <c r="F64" s="1075" t="s">
        <v>1106</v>
      </c>
      <c r="AZ64" s="1121" t="s">
        <v>730</v>
      </c>
      <c r="BE64" s="1121">
        <v>2062</v>
      </c>
    </row>
    <row customHeight="1" ht="11.25">
      <c r="A65" s="1075" t="s">
        <v>1122</v>
      </c>
      <c r="D65" s="1075"/>
      <c r="BE65" s="1121">
        <v>2063</v>
      </c>
    </row>
    <row customHeight="1" ht="11.25">
      <c r="A66" s="1075" t="s">
        <v>1123</v>
      </c>
      <c r="AZ66" s="1068" t="s">
        <v>1124</v>
      </c>
      <c r="BE66" s="1121">
        <v>2064</v>
      </c>
    </row>
    <row customHeight="1" ht="11.25">
      <c r="A67" s="1075" t="s">
        <v>1125</v>
      </c>
      <c r="AZ67" s="1121" t="s">
        <v>612</v>
      </c>
      <c r="BE67" s="1121">
        <v>2065</v>
      </c>
    </row>
    <row customHeight="1" ht="11.25">
      <c r="A68" s="1075" t="s">
        <v>1126</v>
      </c>
      <c r="AZ68" s="1121" t="s">
        <v>641</v>
      </c>
      <c r="BE68" s="1121">
        <v>2066</v>
      </c>
      <c r="BH68" s="1068" t="s">
        <v>1127</v>
      </c>
      <c r="BJ68" s="1068" t="s">
        <v>1128</v>
      </c>
      <c r="BL68" s="1068" t="s">
        <v>1129</v>
      </c>
      <c r="BN68" s="1068" t="s">
        <v>1130</v>
      </c>
    </row>
    <row customHeight="1" ht="11.25">
      <c r="A69" s="1075" t="s">
        <v>1131</v>
      </c>
      <c r="AZ69" s="1121" t="s">
        <v>676</v>
      </c>
      <c r="BE69" s="1121">
        <v>2067</v>
      </c>
      <c r="BH69" s="1069" t="s">
        <v>1132</v>
      </c>
      <c r="BI69" s="1118" t="s">
        <v>113</v>
      </c>
      <c r="BJ69" s="1069" t="s">
        <v>1133</v>
      </c>
      <c r="BK69" s="1118" t="s">
        <v>113</v>
      </c>
      <c r="BL69" s="1069" t="s">
        <v>1134</v>
      </c>
      <c r="BN69" s="1069" t="s">
        <v>1135</v>
      </c>
    </row>
    <row customHeight="1" ht="11.25">
      <c r="A70" s="1075" t="s">
        <v>1136</v>
      </c>
      <c r="AZ70" s="1121" t="s">
        <v>708</v>
      </c>
      <c r="BE70" s="1121">
        <v>2068</v>
      </c>
      <c r="BH70" s="1069" t="s">
        <v>1137</v>
      </c>
      <c r="BJ70" s="1069" t="s">
        <v>1138</v>
      </c>
      <c r="BL70" s="1069" t="s">
        <v>1139</v>
      </c>
      <c r="BN70" s="1069" t="s">
        <v>1140</v>
      </c>
    </row>
    <row customHeight="1" ht="11.25">
      <c r="A71" s="1075" t="s">
        <v>1141</v>
      </c>
      <c r="AZ71" s="1121" t="s">
        <v>710</v>
      </c>
      <c r="BE71" s="1121">
        <v>2069</v>
      </c>
      <c r="BH71" s="1069" t="s">
        <v>1142</v>
      </c>
      <c r="BI71" s="1118" t="s">
        <v>89</v>
      </c>
      <c r="BJ71" s="1069" t="s">
        <v>1143</v>
      </c>
      <c r="BK71" s="1118" t="s">
        <v>89</v>
      </c>
      <c r="BL71" s="1069" t="s">
        <v>1144</v>
      </c>
      <c r="BN71" s="1069" t="s">
        <v>1145</v>
      </c>
    </row>
    <row customHeight="1" ht="11.25">
      <c r="A72" s="1075" t="s">
        <v>14</v>
      </c>
      <c r="AZ72" s="1121" t="s">
        <v>56</v>
      </c>
      <c r="BE72" s="1121">
        <v>2070</v>
      </c>
      <c r="BH72" s="1069" t="s">
        <v>1146</v>
      </c>
      <c r="BJ72" s="1069" t="s">
        <v>1146</v>
      </c>
      <c r="BL72" s="1069" t="s">
        <v>1146</v>
      </c>
      <c r="BN72" s="1069" t="s">
        <v>1147</v>
      </c>
    </row>
    <row customHeight="1" ht="11.25">
      <c r="A73" s="1075" t="s">
        <v>1148</v>
      </c>
      <c r="BH73" s="1069" t="s">
        <v>1149</v>
      </c>
      <c r="BI73" s="1118" t="s">
        <v>114</v>
      </c>
      <c r="BJ73" s="1069" t="s">
        <v>1150</v>
      </c>
      <c r="BK73" s="1118" t="s">
        <v>114</v>
      </c>
      <c r="BL73" s="1069" t="s">
        <v>1151</v>
      </c>
      <c r="BN73" s="1069" t="s">
        <v>1152</v>
      </c>
    </row>
    <row customHeight="1" ht="11.25">
      <c r="A74" s="1075" t="s">
        <v>1153</v>
      </c>
      <c r="BH74" s="1069" t="s">
        <v>1154</v>
      </c>
      <c r="BJ74" s="1069" t="s">
        <v>1155</v>
      </c>
      <c r="BL74" s="1069" t="s">
        <v>1156</v>
      </c>
      <c r="BN74" s="1069" t="s">
        <v>1157</v>
      </c>
    </row>
    <row customHeight="1" ht="11.25">
      <c r="A75" s="1075" t="s">
        <v>1158</v>
      </c>
      <c r="AZ75" s="1068" t="s">
        <v>1159</v>
      </c>
      <c r="BH75" s="1069" t="s">
        <v>1160</v>
      </c>
      <c r="BJ75" s="1069" t="s">
        <v>1160</v>
      </c>
      <c r="BL75" s="1069" t="s">
        <v>1160</v>
      </c>
    </row>
    <row customHeight="1" ht="11.25">
      <c r="A76" s="1075" t="s">
        <v>1161</v>
      </c>
      <c r="AZ76" s="1121" t="s">
        <v>621</v>
      </c>
      <c r="BH76" s="1069" t="s">
        <v>1162</v>
      </c>
      <c r="BJ76" s="1069" t="s">
        <v>1163</v>
      </c>
      <c r="BL76" s="1069" t="s">
        <v>1164</v>
      </c>
    </row>
    <row customHeight="1" ht="11.25">
      <c r="A77" s="1075" t="s">
        <v>1165</v>
      </c>
      <c r="AZ77" s="1121" t="s">
        <v>651</v>
      </c>
    </row>
    <row customHeight="1" ht="11.25">
      <c r="A78" s="1075" t="s">
        <v>1166</v>
      </c>
      <c r="AZ78" s="1121" t="s">
        <v>683</v>
      </c>
    </row>
    <row customHeight="1" ht="11.25">
      <c r="A79" s="1075" t="s">
        <v>1167</v>
      </c>
      <c r="AZ79" s="1121" t="s">
        <v>714</v>
      </c>
      <c r="BH79" s="1068" t="s">
        <v>1168</v>
      </c>
      <c r="BJ79" s="1068" t="s">
        <v>1169</v>
      </c>
      <c r="BL79" s="1068" t="s">
        <v>1170</v>
      </c>
    </row>
    <row customHeight="1" ht="11.25">
      <c r="A80" s="1075" t="s">
        <v>1171</v>
      </c>
      <c r="AZ80" s="1121" t="s">
        <v>735</v>
      </c>
      <c r="BH80" s="1069" t="s">
        <v>1172</v>
      </c>
      <c r="BJ80" s="1069" t="s">
        <v>1173</v>
      </c>
      <c r="BL80" s="1069" t="s">
        <v>1174</v>
      </c>
    </row>
    <row customHeight="1" ht="11.25">
      <c r="A81" s="1075" t="s">
        <v>1175</v>
      </c>
      <c r="AZ81" s="1121" t="s">
        <v>752</v>
      </c>
      <c r="BH81" s="1069" t="s">
        <v>1176</v>
      </c>
      <c r="BJ81" s="1069" t="s">
        <v>1177</v>
      </c>
      <c r="BL81" s="1069" t="s">
        <v>1178</v>
      </c>
    </row>
    <row customHeight="1" ht="11.25">
      <c r="A82" s="1075" t="s">
        <v>1179</v>
      </c>
      <c r="AZ82" s="1121" t="s">
        <v>766</v>
      </c>
      <c r="BH82" s="1069" t="s">
        <v>1180</v>
      </c>
      <c r="BJ82" s="1069" t="s">
        <v>1181</v>
      </c>
      <c r="BL82" s="1069" t="s">
        <v>1182</v>
      </c>
    </row>
    <row customHeight="1" ht="11.25">
      <c r="A83" s="1075" t="s">
        <v>1183</v>
      </c>
      <c r="BH83" s="1069" t="s">
        <v>1184</v>
      </c>
      <c r="BJ83" s="1069" t="s">
        <v>1185</v>
      </c>
      <c r="BL83" s="1069" t="s">
        <v>1186</v>
      </c>
    </row>
    <row customHeight="1" ht="11.25">
      <c r="A84" s="1075" t="s">
        <v>1187</v>
      </c>
      <c r="AZ84" s="1068" t="s">
        <v>1188</v>
      </c>
    </row>
    <row customHeight="1" ht="11.25">
      <c r="A85" s="1075" t="s">
        <v>1189</v>
      </c>
      <c r="AZ85" s="1121" t="s">
        <v>1190</v>
      </c>
    </row>
    <row customHeight="1" ht="11.25">
      <c r="A86" s="1075" t="s">
        <v>1191</v>
      </c>
      <c r="AZ86" s="1121" t="s">
        <v>1192</v>
      </c>
      <c r="BH86" s="1068" t="s">
        <v>1193</v>
      </c>
      <c r="BJ86" s="1068" t="s">
        <v>1194</v>
      </c>
      <c r="BL86" s="1068" t="s">
        <v>1195</v>
      </c>
    </row>
    <row customHeight="1" ht="11.25">
      <c r="A87" s="1075" t="s">
        <v>1196</v>
      </c>
      <c r="AZ87" s="1121" t="s">
        <v>1197</v>
      </c>
      <c r="BH87" s="1069" t="s">
        <v>1198</v>
      </c>
      <c r="BJ87" s="1069" t="s">
        <v>1199</v>
      </c>
      <c r="BL87" s="1069" t="s">
        <v>1200</v>
      </c>
    </row>
    <row customHeight="1" ht="11.25">
      <c r="AZ88" s="0"/>
      <c r="BH88" s="1069" t="s">
        <v>1201</v>
      </c>
      <c r="BJ88" s="1069" t="s">
        <v>1202</v>
      </c>
      <c r="BL88" s="1069" t="s">
        <v>1203</v>
      </c>
    </row>
    <row customHeight="1" ht="11.25">
      <c r="AZ89" s="1068" t="s">
        <v>1204</v>
      </c>
    </row>
    <row customHeight="1" ht="11.25">
      <c r="AZ90" s="1121" t="s">
        <v>1075</v>
      </c>
    </row>
    <row customHeight="1" ht="11.25">
      <c r="AZ91" s="1121" t="s">
        <v>1205</v>
      </c>
      <c r="BH91" s="1068" t="s">
        <v>1206</v>
      </c>
      <c r="BJ91" s="1068" t="s">
        <v>1207</v>
      </c>
      <c r="BL91" s="1068" t="s">
        <v>1208</v>
      </c>
    </row>
    <row customHeight="1" ht="11.25">
      <c r="AZ92" s="1121" t="s">
        <v>1209</v>
      </c>
      <c r="BH92" s="1069" t="s">
        <v>1210</v>
      </c>
      <c r="BJ92" s="1069" t="s">
        <v>1211</v>
      </c>
      <c r="BL92" s="1069" t="s">
        <v>1212</v>
      </c>
    </row>
    <row customHeight="1" ht="11.25">
      <c r="AZ93" s="1121" t="s">
        <v>1213</v>
      </c>
      <c r="BH93" s="1069" t="s">
        <v>1214</v>
      </c>
      <c r="BJ93" s="1069" t="s">
        <v>1215</v>
      </c>
      <c r="BL93" s="1069" t="s">
        <v>1216</v>
      </c>
    </row>
    <row customHeight="1" ht="11.25">
      <c r="AZ94" s="1121" t="s">
        <v>1217</v>
      </c>
    </row>
    <row r="96" customHeight="1" ht="11.25">
      <c r="AZ96" s="1068" t="s">
        <v>1218</v>
      </c>
      <c r="BH96" s="1068" t="s">
        <v>1219</v>
      </c>
      <c r="BJ96" s="1068" t="s">
        <v>1220</v>
      </c>
      <c r="BL96" s="1068" t="s">
        <v>1221</v>
      </c>
      <c r="BN96" s="1068" t="s">
        <v>1222</v>
      </c>
    </row>
    <row customHeight="1" ht="11.25">
      <c r="AZ97" s="1121" t="s">
        <v>1223</v>
      </c>
      <c r="BH97" s="1069" t="s">
        <v>1224</v>
      </c>
      <c r="BJ97" s="1069" t="s">
        <v>1225</v>
      </c>
      <c r="BL97" s="1069" t="s">
        <v>1226</v>
      </c>
      <c r="BN97" s="1069" t="s">
        <v>1227</v>
      </c>
    </row>
    <row customHeight="1" ht="11.25">
      <c r="AZ98" s="1121" t="s">
        <v>1228</v>
      </c>
      <c r="BH98" s="1069" t="s">
        <v>1229</v>
      </c>
      <c r="BJ98" s="1069" t="s">
        <v>1230</v>
      </c>
      <c r="BL98" s="1069" t="s">
        <v>1231</v>
      </c>
      <c r="BN98" s="1069" t="s">
        <v>1232</v>
      </c>
    </row>
    <row customHeight="1" ht="11.25">
      <c r="AZ99" s="1121" t="s">
        <v>1233</v>
      </c>
      <c r="BH99" s="1069" t="s">
        <v>1234</v>
      </c>
      <c r="BJ99" s="1069" t="s">
        <v>1235</v>
      </c>
      <c r="BL99" s="1069" t="s">
        <v>1236</v>
      </c>
      <c r="BN99" s="1069" t="s">
        <v>1237</v>
      </c>
    </row>
    <row customHeight="1" ht="11.25">
      <c r="BJ100" s="1069" t="s">
        <v>812</v>
      </c>
      <c r="BL100" s="1069" t="s">
        <v>812</v>
      </c>
      <c r="BN100" s="1069" t="s">
        <v>1238</v>
      </c>
    </row>
    <row customHeight="1" ht="11.25">
      <c r="AZ101" s="1722" t="s">
        <v>1239</v>
      </c>
      <c r="BN101" s="1069" t="s">
        <v>1240</v>
      </c>
    </row>
    <row customHeight="1" ht="11.25">
      <c r="AZ102" s="1121" t="s">
        <v>1241</v>
      </c>
      <c r="BN102" s="1069" t="s">
        <v>1242</v>
      </c>
    </row>
    <row customHeight="1" ht="11.25">
      <c r="AZ103" s="1121" t="s">
        <v>1243</v>
      </c>
      <c r="BN103" s="1069" t="s">
        <v>1244</v>
      </c>
    </row>
    <row customHeight="1" ht="11.25">
      <c r="AZ104" s="1121" t="s">
        <v>1245</v>
      </c>
      <c r="BN104" s="1069" t="s">
        <v>1246</v>
      </c>
    </row>
    <row r="107" customHeight="1" ht="11.25">
      <c r="BH107" s="1068" t="s">
        <v>1247</v>
      </c>
      <c r="BJ107" s="1068" t="s">
        <v>1248</v>
      </c>
      <c r="BL107" s="1068" t="s">
        <v>1249</v>
      </c>
      <c r="BN107" s="1068" t="s">
        <v>1250</v>
      </c>
    </row>
    <row customHeight="1" ht="11.25">
      <c r="BH108" s="1069" t="s">
        <v>1251</v>
      </c>
      <c r="BJ108" s="1069" t="s">
        <v>1252</v>
      </c>
      <c r="BL108" s="1069" t="s">
        <v>898</v>
      </c>
      <c r="BN108" s="1069" t="s">
        <v>1253</v>
      </c>
    </row>
    <row customHeight="1" ht="11.25">
      <c r="BH109" s="1069" t="s">
        <v>1254</v>
      </c>
    </row>
    <row customHeight="1" ht="11.25">
      <c r="BH110" s="1069" t="s">
        <v>1254</v>
      </c>
    </row>
    <row r="114" customHeight="1" ht="11.25">
      <c r="BH114" s="1068" t="s">
        <v>1255</v>
      </c>
    </row>
    <row customHeight="1" ht="11.25">
      <c r="BH115" s="1069" t="s">
        <v>608</v>
      </c>
    </row>
    <row customHeight="1" ht="11.25">
      <c r="BH116" s="1069" t="s">
        <v>637</v>
      </c>
    </row>
    <row customHeight="1" ht="11.25">
      <c r="BH117" s="1069" t="s">
        <v>672</v>
      </c>
    </row>
    <row customHeight="1" ht="11.25">
      <c r="BH118" s="1069" t="s">
        <v>705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C6E39-006D-0234-0126-79064AAEA62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1256</v>
      </c>
      <c r="B1" s="844"/>
      <c r="C1" s="983" t="s">
        <v>1257</v>
      </c>
      <c r="D1" s="981" t="s">
        <v>596</v>
      </c>
      <c r="E1" s="981" t="s">
        <v>987</v>
      </c>
      <c r="F1" s="981" t="s">
        <v>598</v>
      </c>
      <c r="G1" s="981" t="s">
        <v>1010</v>
      </c>
      <c r="H1" s="981" t="s">
        <v>1018</v>
      </c>
    </row>
    <row customHeight="1" ht="9">
      <c r="A2" s="984" t="s">
        <v>1258</v>
      </c>
      <c r="B2" s="984"/>
      <c r="C2" s="985" t="str">
        <f>INDEX(TEMPLATE_NUMBER_FORM_LIST,MATCH(TEMPLATE_SPHERE,TEMPLATE_SPHERE_LIST,0))</f>
        <v>10</v>
      </c>
      <c r="D2" s="984" t="s">
        <v>864</v>
      </c>
      <c r="E2" s="984" t="s">
        <v>152</v>
      </c>
      <c r="F2" s="986" t="s">
        <v>152</v>
      </c>
      <c r="G2" s="984" t="s">
        <v>152</v>
      </c>
      <c r="H2" s="987"/>
    </row>
    <row customHeight="1" ht="63">
      <c r="A3" s="844"/>
      <c r="B3" s="844" t="s">
        <v>113</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1259</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1260</v>
      </c>
      <c r="B4" s="844" t="s">
        <v>101</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1261</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1262</v>
      </c>
    </row>
    <row customHeight="1" ht="171">
      <c r="A5" s="844" t="s">
        <v>1263</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1264</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1265</v>
      </c>
    </row>
    <row customHeight="1" ht="90">
      <c r="A6" s="844" t="s">
        <v>1266</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1267</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1268</v>
      </c>
      <c r="B7" s="844" t="s">
        <v>114</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1269</v>
      </c>
      <c r="E7" s="844" t="s">
        <v>1270</v>
      </c>
      <c r="F7" s="987"/>
      <c r="G7" s="987"/>
      <c r="H7" s="987"/>
    </row>
    <row customHeight="1" ht="108">
      <c r="A8" s="844" t="s">
        <v>1271</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1272</v>
      </c>
      <c r="E8" s="844" t="s">
        <v>1273</v>
      </c>
      <c r="F8" s="987"/>
      <c r="G8" s="987"/>
      <c r="H8" s="987"/>
    </row>
    <row customHeight="1" ht="99">
      <c r="A9" s="844" t="s">
        <v>1274</v>
      </c>
      <c r="B9" s="844"/>
      <c r="C9" s="844" t="s">
        <v>1275</v>
      </c>
      <c r="D9" s="844"/>
      <c r="E9" s="844"/>
      <c r="F9" s="987"/>
      <c r="G9" s="987"/>
      <c r="H9" s="987"/>
    </row>
    <row customHeight="1" ht="126">
      <c r="A10" s="844" t="s">
        <v>1276</v>
      </c>
      <c r="B10" s="844"/>
      <c r="C10" s="844" t="s">
        <v>1277</v>
      </c>
      <c r="D10" s="844"/>
      <c r="E10" s="844"/>
      <c r="F10" s="987"/>
      <c r="G10" s="987"/>
      <c r="H10" s="987"/>
    </row>
    <row customHeight="1" ht="108">
      <c r="A11" s="844" t="s">
        <v>1278</v>
      </c>
      <c r="B11" s="844"/>
      <c r="C11" s="844" t="s">
        <v>1279</v>
      </c>
      <c r="D11" s="844"/>
      <c r="E11" s="844"/>
      <c r="F11" s="987"/>
      <c r="G11" s="987"/>
      <c r="H11" s="987"/>
    </row>
    <row customHeight="1" ht="54">
      <c r="A12" s="844" t="s">
        <v>1280</v>
      </c>
      <c r="B12" s="844"/>
      <c r="C12" s="844" t="s">
        <v>1281</v>
      </c>
      <c r="D12" s="844"/>
      <c r="E12" s="844"/>
      <c r="F12" s="987"/>
      <c r="G12" s="987"/>
      <c r="H12" s="987"/>
    </row>
    <row customHeight="1" ht="45">
      <c r="A13" s="844" t="s">
        <v>1282</v>
      </c>
      <c r="B13" s="844"/>
      <c r="C13" s="844" t="s">
        <v>1283</v>
      </c>
      <c r="D13" s="844"/>
      <c r="E13" s="844"/>
      <c r="F13" s="987"/>
      <c r="G13" s="987"/>
      <c r="H13" s="987"/>
    </row>
    <row customHeight="1" ht="117">
      <c r="A14" s="844" t="s">
        <v>1284</v>
      </c>
      <c r="B14" s="844"/>
      <c r="C14" s="844" t="s">
        <v>1285</v>
      </c>
      <c r="D14" s="844"/>
      <c r="E14" s="844"/>
      <c r="F14" s="987"/>
      <c r="G14" s="987"/>
      <c r="H14" s="987"/>
    </row>
    <row customHeight="1" ht="117">
      <c r="A15" s="844" t="s">
        <v>1286</v>
      </c>
      <c r="B15" s="844"/>
      <c r="C15" s="844" t="s">
        <v>1287</v>
      </c>
      <c r="D15" s="844"/>
      <c r="E15" s="844"/>
      <c r="F15" s="987"/>
      <c r="G15" s="987"/>
      <c r="H15" s="987"/>
    </row>
    <row customHeight="1" ht="63">
      <c r="A16" s="844" t="s">
        <v>1288</v>
      </c>
      <c r="B16" s="844"/>
      <c r="C16" s="844" t="s">
        <v>1289</v>
      </c>
      <c r="D16" s="844"/>
      <c r="E16" s="844"/>
      <c r="F16" s="987"/>
      <c r="G16" s="987"/>
      <c r="H16" s="987"/>
    </row>
    <row customHeight="1" ht="63">
      <c r="A17" s="844" t="s">
        <v>1290</v>
      </c>
      <c r="B17" s="844"/>
      <c r="C17" s="985" t="s">
        <v>1291</v>
      </c>
      <c r="D17" s="844"/>
      <c r="E17" s="844"/>
      <c r="F17" s="987"/>
      <c r="G17" s="987"/>
      <c r="H17" s="987"/>
    </row>
    <row customHeight="1" ht="27">
      <c r="A18" s="844" t="s">
        <v>1292</v>
      </c>
      <c r="B18" s="844"/>
      <c r="C18" s="985" t="s">
        <v>1293</v>
      </c>
      <c r="D18" s="844"/>
      <c r="E18" s="844"/>
      <c r="F18" s="987"/>
      <c r="G18" s="987"/>
      <c r="H18" s="987"/>
    </row>
    <row customHeight="1" ht="54">
      <c r="A19" s="844" t="s">
        <v>1294</v>
      </c>
      <c r="B19" s="844"/>
      <c r="C19" s="985" t="s">
        <v>1295</v>
      </c>
      <c r="D19" s="844"/>
      <c r="E19" s="844"/>
      <c r="F19" s="987"/>
      <c r="G19" s="987"/>
      <c r="H19" s="987"/>
    </row>
    <row customHeight="1" ht="36">
      <c r="A20" s="844" t="s">
        <v>1296</v>
      </c>
      <c r="B20" s="844"/>
      <c r="C20" s="985" t="s">
        <v>1297</v>
      </c>
      <c r="D20" s="844"/>
      <c r="E20" s="844"/>
      <c r="F20" s="987"/>
      <c r="G20" s="987"/>
      <c r="H20" s="987"/>
    </row>
    <row customHeight="1" ht="28.5">
      <c r="A21" s="844" t="s">
        <v>1298</v>
      </c>
      <c r="B21" s="844"/>
      <c r="C21" s="985" t="s">
        <v>1299</v>
      </c>
      <c r="D21" s="844"/>
      <c r="E21" s="844"/>
      <c r="F21" s="987"/>
      <c r="G21" s="987"/>
      <c r="H21" s="987"/>
    </row>
    <row customHeight="1" ht="28.5">
      <c r="A22" s="844" t="s">
        <v>1300</v>
      </c>
      <c r="B22" s="844"/>
      <c r="C22" s="985" t="s">
        <v>1301</v>
      </c>
      <c r="D22" s="844"/>
      <c r="E22" s="844"/>
      <c r="F22" s="987"/>
      <c r="G22" s="987"/>
      <c r="H22" s="987"/>
    </row>
    <row customHeight="1" ht="28.5">
      <c r="A23" s="844" t="s">
        <v>1302</v>
      </c>
      <c r="B23" s="844"/>
      <c r="C23" s="985" t="s">
        <v>1303</v>
      </c>
      <c r="D23" s="844"/>
      <c r="E23" s="844"/>
      <c r="F23" s="987"/>
      <c r="G23" s="987"/>
      <c r="H23" s="987"/>
    </row>
    <row customHeight="1" ht="28.5">
      <c r="A24" s="844" t="s">
        <v>1304</v>
      </c>
      <c r="B24" s="844"/>
      <c r="C24" s="985" t="s">
        <v>1305</v>
      </c>
      <c r="D24" s="844"/>
      <c r="E24" s="844"/>
      <c r="F24" s="987"/>
      <c r="G24" s="987"/>
      <c r="H24" s="987"/>
    </row>
    <row customHeight="1" ht="28.5">
      <c r="A25" s="844" t="s">
        <v>1306</v>
      </c>
      <c r="B25" s="844"/>
      <c r="C25" s="985" t="s">
        <v>1307</v>
      </c>
      <c r="D25" s="844"/>
      <c r="E25" s="844"/>
      <c r="F25" s="987"/>
      <c r="G25" s="987"/>
      <c r="H25" s="987"/>
    </row>
    <row customHeight="1" ht="28.5">
      <c r="A26" s="844" t="s">
        <v>1308</v>
      </c>
      <c r="B26" s="844"/>
      <c r="C26" s="985" t="s">
        <v>1309</v>
      </c>
      <c r="D26" s="844"/>
      <c r="E26" s="844"/>
      <c r="F26" s="987"/>
      <c r="G26" s="987"/>
      <c r="H26" s="987"/>
    </row>
    <row customHeight="1" ht="28.5">
      <c r="A27" s="844" t="s">
        <v>1310</v>
      </c>
      <c r="B27" s="844"/>
      <c r="C27" s="985" t="s">
        <v>1311</v>
      </c>
      <c r="D27" s="844"/>
      <c r="E27" s="844"/>
      <c r="F27" s="987"/>
      <c r="G27" s="987"/>
      <c r="H27" s="987"/>
    </row>
    <row customHeight="1" ht="28.5">
      <c r="A28" s="844" t="s">
        <v>1312</v>
      </c>
      <c r="B28" s="844"/>
      <c r="C28" s="985" t="s">
        <v>1313</v>
      </c>
      <c r="D28" s="844"/>
      <c r="E28" s="844"/>
      <c r="F28" s="987"/>
      <c r="G28" s="987"/>
      <c r="H28" s="987"/>
    </row>
    <row customHeight="1" ht="126">
      <c r="A29" s="844" t="s">
        <v>1314</v>
      </c>
      <c r="B29" s="844" t="s">
        <v>965</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1315</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1316</v>
      </c>
    </row>
    <row customHeight="1" ht="36">
      <c r="A30" s="844" t="s">
        <v>1317</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1318</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901</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0277AB-7ACD-AAA5-F426-A81A30551E3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1319</v>
      </c>
      <c r="D1" s="898"/>
      <c r="E1" s="898"/>
      <c r="F1" s="898"/>
      <c r="G1" s="898"/>
      <c r="H1" s="898" t="s">
        <v>1320</v>
      </c>
      <c r="I1" s="898"/>
      <c r="J1" s="898"/>
      <c r="K1" s="898"/>
      <c r="L1" s="898"/>
      <c r="M1" s="898" t="s">
        <v>1321</v>
      </c>
      <c r="N1" s="898" t="s">
        <v>1322</v>
      </c>
      <c r="O1" s="2255" t="s">
        <v>1323</v>
      </c>
      <c r="P1" s="2255"/>
      <c r="Q1" s="2255"/>
      <c r="R1" s="2255"/>
      <c r="S1" s="2255"/>
      <c r="T1" s="2255" t="s">
        <v>1321</v>
      </c>
      <c r="U1" s="2255"/>
      <c r="V1" s="2255"/>
      <c r="W1" s="2255"/>
      <c r="X1" s="2255"/>
      <c r="Y1" s="1000"/>
      <c r="Z1" s="2255" t="s">
        <v>1324</v>
      </c>
      <c r="AA1" s="2255"/>
      <c r="AB1" s="2255"/>
      <c r="AC1" s="2255"/>
      <c r="AD1" s="2255"/>
    </row>
    <row customHeight="1" ht="18">
      <c r="A2" s="844"/>
      <c r="B2" s="844"/>
      <c r="C2" s="839" t="s">
        <v>596</v>
      </c>
      <c r="D2" s="839" t="s">
        <v>987</v>
      </c>
      <c r="E2" s="839" t="s">
        <v>598</v>
      </c>
      <c r="F2" s="839" t="s">
        <v>1010</v>
      </c>
      <c r="G2" s="839" t="s">
        <v>1018</v>
      </c>
      <c r="H2" s="841"/>
      <c r="I2" s="841"/>
      <c r="J2" s="841"/>
      <c r="K2" s="841"/>
      <c r="L2" s="841"/>
      <c r="M2" s="841"/>
      <c r="N2" s="841"/>
      <c r="O2" s="839" t="s">
        <v>596</v>
      </c>
      <c r="P2" s="839" t="s">
        <v>987</v>
      </c>
      <c r="Q2" s="839" t="s">
        <v>1010</v>
      </c>
      <c r="R2" s="839" t="s">
        <v>598</v>
      </c>
      <c r="S2" s="839" t="s">
        <v>1018</v>
      </c>
      <c r="T2" s="839" t="s">
        <v>596</v>
      </c>
      <c r="U2" s="839" t="s">
        <v>987</v>
      </c>
      <c r="V2" s="839" t="s">
        <v>1010</v>
      </c>
      <c r="W2" s="839" t="s">
        <v>598</v>
      </c>
      <c r="X2" s="839" t="s">
        <v>1018</v>
      </c>
      <c r="Y2" s="839"/>
      <c r="Z2" s="839" t="s">
        <v>596</v>
      </c>
      <c r="AA2" s="848" t="s">
        <v>987</v>
      </c>
      <c r="AB2" s="839" t="s">
        <v>1010</v>
      </c>
      <c r="AC2" s="839" t="s">
        <v>598</v>
      </c>
      <c r="AD2" s="839" t="s">
        <v>1018</v>
      </c>
    </row>
    <row customHeight="1" ht="162">
      <c r="A3" s="843" t="s">
        <v>22</v>
      </c>
      <c r="B3" s="843"/>
      <c r="C3" s="2259" t="s">
        <v>1325</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1326</v>
      </c>
      <c r="AA3" s="841" t="s">
        <v>1327</v>
      </c>
      <c r="AB3" s="844" t="s">
        <v>1328</v>
      </c>
      <c r="AC3" s="844" t="s">
        <v>1329</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952</v>
      </c>
      <c r="D11" s="2262" t="s">
        <v>948</v>
      </c>
      <c r="E11" s="2262" t="s">
        <v>1057</v>
      </c>
      <c r="F11" s="2262" t="s">
        <v>1330</v>
      </c>
      <c r="G11" s="2262"/>
      <c r="H11" s="898" t="s">
        <v>1331</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1332</v>
      </c>
      <c r="U11" s="841" t="s">
        <v>1333</v>
      </c>
      <c r="V11" s="841"/>
      <c r="W11" s="841"/>
      <c r="X11" s="841"/>
      <c r="Y11" s="1001"/>
      <c r="Z11" s="844" t="s">
        <v>1334</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1335</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1336</v>
      </c>
      <c r="U12" s="841" t="s">
        <v>1337</v>
      </c>
      <c r="V12" s="841"/>
      <c r="W12" s="841"/>
      <c r="X12" s="841"/>
      <c r="Y12" s="1001"/>
      <c r="Z12" s="844" t="s">
        <v>1338</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1339</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1340</v>
      </c>
      <c r="U13" s="842" t="s">
        <v>1341</v>
      </c>
      <c r="V13" s="842"/>
      <c r="W13" s="842"/>
      <c r="X13" s="841"/>
      <c r="Y13" s="1001"/>
      <c r="Z13" s="844" t="s">
        <v>1342</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1343</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1344</v>
      </c>
      <c r="AA14" s="847" t="s">
        <v>1344</v>
      </c>
      <c r="AB14" s="844"/>
      <c r="AC14" s="844"/>
      <c r="AD14" s="844"/>
    </row>
    <row customHeight="1" ht="108">
      <c r="A15" s="2256"/>
      <c r="B15" s="899">
        <v>5</v>
      </c>
      <c r="C15" s="2263"/>
      <c r="D15" s="2263"/>
      <c r="E15" s="2263"/>
      <c r="F15" s="2263"/>
      <c r="G15" s="2263"/>
      <c r="H15" s="2257" t="s">
        <v>1345</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1346</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1347</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1347</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1061</v>
      </c>
      <c r="B18" s="899">
        <v>1</v>
      </c>
      <c r="C18" s="841" t="s">
        <v>1331</v>
      </c>
      <c r="D18" s="968" t="s">
        <v>1331</v>
      </c>
      <c r="E18" s="841" t="s">
        <v>1331</v>
      </c>
      <c r="F18" s="841" t="s">
        <v>1331</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1348</v>
      </c>
      <c r="U18" s="844" t="s">
        <v>1349</v>
      </c>
      <c r="V18" s="844" t="s">
        <v>1350</v>
      </c>
      <c r="W18" s="844" t="s">
        <v>1351</v>
      </c>
      <c r="X18" s="841"/>
      <c r="Y18" s="1001"/>
      <c r="Z18" s="844" t="s">
        <v>1352</v>
      </c>
      <c r="AA18" s="847" t="s">
        <v>1353</v>
      </c>
      <c r="AB18" s="847" t="s">
        <v>1353</v>
      </c>
      <c r="AC18" s="847" t="s">
        <v>1353</v>
      </c>
      <c r="AD18" s="844"/>
    </row>
    <row customHeight="1" ht="36">
      <c r="A19" s="843"/>
      <c r="B19" s="899">
        <v>2</v>
      </c>
      <c r="C19" s="841" t="s">
        <v>1335</v>
      </c>
      <c r="D19" s="968" t="s">
        <v>1335</v>
      </c>
      <c r="E19" s="841" t="s">
        <v>1335</v>
      </c>
      <c r="F19" s="841" t="s">
        <v>1335</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1354</v>
      </c>
      <c r="U19" s="844" t="s">
        <v>1355</v>
      </c>
      <c r="V19" s="844" t="s">
        <v>1356</v>
      </c>
      <c r="W19" s="844" t="s">
        <v>1357</v>
      </c>
      <c r="X19" s="841"/>
      <c r="Y19" s="1001"/>
      <c r="Z19" s="844" t="s">
        <v>1358</v>
      </c>
      <c r="AA19" s="847" t="s">
        <v>1358</v>
      </c>
      <c r="AB19" s="847" t="s">
        <v>1358</v>
      </c>
      <c r="AC19" s="847" t="s">
        <v>1358</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454</v>
      </c>
      <c r="P20" s="958" t="s">
        <v>454</v>
      </c>
      <c r="Q20" s="958" t="s">
        <v>454</v>
      </c>
      <c r="R20" s="958" t="s">
        <v>454</v>
      </c>
      <c r="S20" s="958"/>
      <c r="T20" s="965" t="s">
        <v>1359</v>
      </c>
      <c r="U20" s="844" t="s">
        <v>1360</v>
      </c>
      <c r="V20" s="844" t="s">
        <v>1361</v>
      </c>
      <c r="W20" s="844" t="s">
        <v>1362</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301</v>
      </c>
      <c r="P21" s="958"/>
      <c r="Q21" s="958"/>
      <c r="R21" s="958"/>
      <c r="S21" s="958"/>
      <c r="T21" s="965" t="s">
        <v>1363</v>
      </c>
      <c r="U21" s="844"/>
      <c r="V21" s="844"/>
      <c r="W21" s="844"/>
      <c r="X21" s="841"/>
      <c r="Y21" s="1001"/>
      <c r="Z21" s="844" t="s">
        <v>1364</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301</v>
      </c>
      <c r="R22" s="958"/>
      <c r="S22" s="958"/>
      <c r="T22" s="965"/>
      <c r="U22" s="844"/>
      <c r="V22" s="844" t="s">
        <v>1365</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304</v>
      </c>
      <c r="R23" s="958"/>
      <c r="S23" s="958"/>
      <c r="T23" s="965"/>
      <c r="U23" s="844"/>
      <c r="V23" s="844" t="s">
        <v>1366</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1367</v>
      </c>
      <c r="R24" s="958"/>
      <c r="S24" s="958"/>
      <c r="T24" s="965"/>
      <c r="U24" s="844"/>
      <c r="V24" s="844" t="s">
        <v>1368</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304</v>
      </c>
      <c r="P25" s="958" t="s">
        <v>301</v>
      </c>
      <c r="Q25" s="958" t="s">
        <v>1369</v>
      </c>
      <c r="R25" s="958" t="s">
        <v>301</v>
      </c>
      <c r="S25" s="958"/>
      <c r="T25" s="965" t="s">
        <v>1370</v>
      </c>
      <c r="U25" s="844" t="s">
        <v>1370</v>
      </c>
      <c r="V25" s="844" t="s">
        <v>1370</v>
      </c>
      <c r="W25" s="844" t="s">
        <v>1370</v>
      </c>
      <c r="X25" s="841"/>
      <c r="Y25" s="1001"/>
      <c r="Z25" s="844"/>
      <c r="AA25" s="847"/>
      <c r="AB25" s="844"/>
      <c r="AC25" s="844"/>
      <c r="AD25" s="844"/>
    </row>
    <row customHeight="1" ht="18">
      <c r="A26" s="843"/>
      <c r="B26" s="899">
        <v>9</v>
      </c>
      <c r="C26" s="841" t="s">
        <v>1371</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1372</v>
      </c>
      <c r="P26" s="958" t="s">
        <v>1373</v>
      </c>
      <c r="Q26" s="958" t="s">
        <v>1374</v>
      </c>
      <c r="R26" s="958" t="s">
        <v>1373</v>
      </c>
      <c r="S26" s="958"/>
      <c r="T26" s="965" t="s">
        <v>1375</v>
      </c>
      <c r="U26" s="965" t="s">
        <v>1375</v>
      </c>
      <c r="V26" s="965" t="s">
        <v>1375</v>
      </c>
      <c r="W26" s="965" t="s">
        <v>1375</v>
      </c>
      <c r="X26" s="841"/>
      <c r="Y26" s="1001"/>
      <c r="Z26" s="844"/>
      <c r="AA26" s="847"/>
      <c r="AB26" s="844"/>
      <c r="AC26" s="844"/>
      <c r="AD26" s="844"/>
    </row>
    <row customHeight="1" ht="18">
      <c r="A27" s="843"/>
      <c r="B27" s="899">
        <v>10</v>
      </c>
      <c r="C27" s="841" t="s">
        <v>1376</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1377</v>
      </c>
      <c r="P27" s="958" t="s">
        <v>1378</v>
      </c>
      <c r="Q27" s="958" t="s">
        <v>1379</v>
      </c>
      <c r="R27" s="958" t="s">
        <v>1378</v>
      </c>
      <c r="S27" s="958"/>
      <c r="T27" s="965" t="s">
        <v>1380</v>
      </c>
      <c r="U27" s="965" t="s">
        <v>1380</v>
      </c>
      <c r="V27" s="965" t="s">
        <v>1380</v>
      </c>
      <c r="W27" s="965" t="s">
        <v>1380</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1367</v>
      </c>
      <c r="P28" s="958"/>
      <c r="Q28" s="958"/>
      <c r="R28" s="958"/>
      <c r="S28" s="958"/>
      <c r="T28" s="965" t="s">
        <v>1381</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1369</v>
      </c>
      <c r="P29" s="958" t="s">
        <v>304</v>
      </c>
      <c r="Q29" s="958"/>
      <c r="R29" s="958" t="s">
        <v>304</v>
      </c>
      <c r="S29" s="958"/>
      <c r="T29" s="965" t="s">
        <v>1382</v>
      </c>
      <c r="U29" s="844" t="s">
        <v>1382</v>
      </c>
      <c r="V29" s="844"/>
      <c r="W29" s="844" t="s">
        <v>1382</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1383</v>
      </c>
      <c r="P30" s="958" t="s">
        <v>1367</v>
      </c>
      <c r="Q30" s="958" t="s">
        <v>1383</v>
      </c>
      <c r="R30" s="958" t="s">
        <v>1367</v>
      </c>
      <c r="S30" s="958"/>
      <c r="T30" s="965" t="s">
        <v>1384</v>
      </c>
      <c r="U30" s="844" t="s">
        <v>1384</v>
      </c>
      <c r="V30" s="844" t="s">
        <v>1384</v>
      </c>
      <c r="W30" s="844" t="s">
        <v>1384</v>
      </c>
      <c r="X30" s="841"/>
      <c r="Y30" s="1001"/>
      <c r="Z30" s="844"/>
      <c r="AA30" s="847" t="s">
        <v>1385</v>
      </c>
      <c r="AB30" s="847" t="s">
        <v>1385</v>
      </c>
      <c r="AC30" s="847" t="s">
        <v>1385</v>
      </c>
      <c r="AD30" s="844"/>
    </row>
    <row customHeight="1" ht="18">
      <c r="A31" s="843"/>
      <c r="B31" s="899">
        <v>14</v>
      </c>
      <c r="C31" s="841" t="s">
        <v>1386</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1387</v>
      </c>
      <c r="P31" s="958" t="s">
        <v>1388</v>
      </c>
      <c r="Q31" s="958" t="s">
        <v>1387</v>
      </c>
      <c r="R31" s="958" t="s">
        <v>1388</v>
      </c>
      <c r="S31" s="958"/>
      <c r="T31" s="966" t="s">
        <v>1389</v>
      </c>
      <c r="U31" s="844" t="s">
        <v>1389</v>
      </c>
      <c r="V31" s="844" t="s">
        <v>1389</v>
      </c>
      <c r="W31" s="844" t="s">
        <v>1389</v>
      </c>
      <c r="X31" s="841"/>
      <c r="Y31" s="1001"/>
      <c r="Z31" s="844"/>
      <c r="AA31" s="847"/>
      <c r="AB31" s="847"/>
      <c r="AC31" s="847"/>
      <c r="AD31" s="844"/>
    </row>
    <row customHeight="1" ht="36">
      <c r="A32" s="843"/>
      <c r="B32" s="899">
        <v>15</v>
      </c>
      <c r="C32" s="841" t="s">
        <v>1390</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1391</v>
      </c>
      <c r="P32" s="958" t="s">
        <v>1392</v>
      </c>
      <c r="Q32" s="958" t="s">
        <v>1391</v>
      </c>
      <c r="R32" s="958" t="s">
        <v>1392</v>
      </c>
      <c r="S32" s="958"/>
      <c r="T32" s="967" t="s">
        <v>1393</v>
      </c>
      <c r="U32" s="844" t="s">
        <v>1393</v>
      </c>
      <c r="V32" s="844" t="s">
        <v>1393</v>
      </c>
      <c r="W32" s="844" t="s">
        <v>1393</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1394</v>
      </c>
      <c r="P33" s="958" t="s">
        <v>1369</v>
      </c>
      <c r="Q33" s="958" t="s">
        <v>1394</v>
      </c>
      <c r="R33" s="958" t="s">
        <v>1369</v>
      </c>
      <c r="S33" s="958"/>
      <c r="T33" s="966" t="s">
        <v>1395</v>
      </c>
      <c r="U33" s="844" t="s">
        <v>1395</v>
      </c>
      <c r="V33" s="844" t="s">
        <v>1395</v>
      </c>
      <c r="W33" s="844" t="s">
        <v>1396</v>
      </c>
      <c r="X33" s="841"/>
      <c r="Y33" s="1001"/>
      <c r="Z33" s="844"/>
      <c r="AA33" s="847" t="s">
        <v>1397</v>
      </c>
      <c r="AB33" s="847" t="s">
        <v>1397</v>
      </c>
      <c r="AC33" s="847" t="s">
        <v>1397</v>
      </c>
      <c r="AD33" s="844"/>
    </row>
    <row customHeight="1" ht="27">
      <c r="A34" s="843"/>
      <c r="B34" s="899">
        <v>17</v>
      </c>
      <c r="C34" s="841" t="s">
        <v>1398</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1399</v>
      </c>
      <c r="P34" s="958" t="s">
        <v>1374</v>
      </c>
      <c r="Q34" s="958" t="s">
        <v>1399</v>
      </c>
      <c r="R34" s="958" t="s">
        <v>1374</v>
      </c>
      <c r="S34" s="958"/>
      <c r="T34" s="967" t="s">
        <v>1400</v>
      </c>
      <c r="U34" s="844" t="s">
        <v>1400</v>
      </c>
      <c r="V34" s="844" t="s">
        <v>1400</v>
      </c>
      <c r="W34" s="844" t="s">
        <v>1401</v>
      </c>
      <c r="X34" s="841"/>
      <c r="Y34" s="1001"/>
      <c r="Z34" s="844"/>
      <c r="AA34" s="847"/>
      <c r="AB34" s="844"/>
      <c r="AC34" s="844"/>
      <c r="AD34" s="844"/>
    </row>
    <row customHeight="1" ht="45">
      <c r="A35" s="843"/>
      <c r="B35" s="899">
        <v>18</v>
      </c>
      <c r="C35" s="841" t="s">
        <v>1402</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1403</v>
      </c>
      <c r="P35" s="958" t="s">
        <v>1379</v>
      </c>
      <c r="Q35" s="958" t="s">
        <v>1403</v>
      </c>
      <c r="R35" s="958" t="s">
        <v>1379</v>
      </c>
      <c r="S35" s="958"/>
      <c r="T35" s="965" t="s">
        <v>1404</v>
      </c>
      <c r="U35" s="844" t="s">
        <v>1404</v>
      </c>
      <c r="V35" s="844" t="s">
        <v>1404</v>
      </c>
      <c r="W35" s="844" t="s">
        <v>1404</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1405</v>
      </c>
      <c r="P36" s="958" t="s">
        <v>1383</v>
      </c>
      <c r="Q36" s="958" t="s">
        <v>1405</v>
      </c>
      <c r="R36" s="958" t="s">
        <v>1383</v>
      </c>
      <c r="S36" s="958"/>
      <c r="T36" s="965" t="s">
        <v>1406</v>
      </c>
      <c r="U36" s="844" t="s">
        <v>1406</v>
      </c>
      <c r="V36" s="844" t="s">
        <v>1406</v>
      </c>
      <c r="W36" s="844" t="s">
        <v>1406</v>
      </c>
      <c r="X36" s="841"/>
      <c r="Y36" s="1001"/>
      <c r="Z36" s="844"/>
      <c r="AA36" s="847"/>
      <c r="AB36" s="844"/>
      <c r="AC36" s="844"/>
      <c r="AD36" s="844"/>
    </row>
    <row customHeight="1" ht="18">
      <c r="A37" s="843"/>
      <c r="B37" s="899">
        <v>20</v>
      </c>
      <c r="C37" s="841" t="s">
        <v>1407</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1408</v>
      </c>
      <c r="P37" s="958" t="s">
        <v>1387</v>
      </c>
      <c r="Q37" s="958" t="s">
        <v>1408</v>
      </c>
      <c r="R37" s="958" t="s">
        <v>1387</v>
      </c>
      <c r="S37" s="958"/>
      <c r="T37" s="965" t="s">
        <v>1409</v>
      </c>
      <c r="U37" s="844" t="s">
        <v>1409</v>
      </c>
      <c r="V37" s="844" t="s">
        <v>1409</v>
      </c>
      <c r="W37" s="844" t="s">
        <v>1409</v>
      </c>
      <c r="X37" s="841"/>
      <c r="Y37" s="1001"/>
      <c r="Z37" s="844"/>
      <c r="AA37" s="847"/>
      <c r="AB37" s="844"/>
      <c r="AC37" s="844"/>
      <c r="AD37" s="844"/>
    </row>
    <row customHeight="1" ht="18">
      <c r="A38" s="843"/>
      <c r="B38" s="899">
        <v>21</v>
      </c>
      <c r="C38" s="841" t="s">
        <v>1410</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1411</v>
      </c>
      <c r="P38" s="958" t="s">
        <v>1391</v>
      </c>
      <c r="Q38" s="958" t="s">
        <v>1411</v>
      </c>
      <c r="R38" s="958" t="s">
        <v>1391</v>
      </c>
      <c r="S38" s="958"/>
      <c r="T38" s="965" t="s">
        <v>1412</v>
      </c>
      <c r="U38" s="844" t="s">
        <v>1412</v>
      </c>
      <c r="V38" s="844" t="s">
        <v>1412</v>
      </c>
      <c r="W38" s="844" t="s">
        <v>1412</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1413</v>
      </c>
      <c r="P39" s="958" t="s">
        <v>1394</v>
      </c>
      <c r="Q39" s="958" t="s">
        <v>1413</v>
      </c>
      <c r="R39" s="958" t="s">
        <v>1394</v>
      </c>
      <c r="S39" s="958"/>
      <c r="T39" s="965" t="s">
        <v>1414</v>
      </c>
      <c r="U39" s="844" t="s">
        <v>1415</v>
      </c>
      <c r="V39" s="844" t="s">
        <v>1416</v>
      </c>
      <c r="W39" s="844" t="s">
        <v>1417</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1418</v>
      </c>
      <c r="P40" s="958" t="s">
        <v>1405</v>
      </c>
      <c r="Q40" s="958" t="s">
        <v>1418</v>
      </c>
      <c r="R40" s="958" t="s">
        <v>1405</v>
      </c>
      <c r="S40" s="958"/>
      <c r="T40" s="841" t="s">
        <v>1419</v>
      </c>
      <c r="U40" s="841" t="s">
        <v>1419</v>
      </c>
      <c r="V40" s="841" t="s">
        <v>1419</v>
      </c>
      <c r="W40" s="841" t="s">
        <v>1419</v>
      </c>
      <c r="X40" s="841"/>
      <c r="Y40" s="1001"/>
      <c r="Z40" s="844" t="s">
        <v>1420</v>
      </c>
      <c r="AA40" s="847" t="s">
        <v>1420</v>
      </c>
      <c r="AB40" s="847" t="s">
        <v>1420</v>
      </c>
      <c r="AC40" s="847" t="s">
        <v>1420</v>
      </c>
      <c r="AD40" s="844"/>
    </row>
    <row customHeight="1" ht="27">
      <c r="A41" s="843"/>
      <c r="B41" s="899">
        <v>24</v>
      </c>
      <c r="C41" s="841" t="s">
        <v>1421</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1422</v>
      </c>
      <c r="P41" s="958" t="s">
        <v>1408</v>
      </c>
      <c r="Q41" s="958" t="s">
        <v>1422</v>
      </c>
      <c r="R41" s="958" t="s">
        <v>1408</v>
      </c>
      <c r="S41" s="958"/>
      <c r="T41" s="841" t="s">
        <v>1423</v>
      </c>
      <c r="U41" s="841" t="s">
        <v>1423</v>
      </c>
      <c r="V41" s="841" t="s">
        <v>1423</v>
      </c>
      <c r="W41" s="841" t="s">
        <v>1423</v>
      </c>
      <c r="X41" s="841"/>
      <c r="Y41" s="1001"/>
      <c r="Z41" s="844" t="s">
        <v>1424</v>
      </c>
      <c r="AA41" s="844" t="s">
        <v>1424</v>
      </c>
      <c r="AB41" s="844" t="s">
        <v>1424</v>
      </c>
      <c r="AC41" s="844" t="s">
        <v>1424</v>
      </c>
      <c r="AD41" s="844"/>
    </row>
    <row customHeight="1" ht="27">
      <c r="A42" s="843"/>
      <c r="B42" s="899">
        <v>25</v>
      </c>
      <c r="C42" s="841" t="s">
        <v>1425</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1426</v>
      </c>
      <c r="P42" s="958" t="s">
        <v>1411</v>
      </c>
      <c r="Q42" s="958" t="s">
        <v>1426</v>
      </c>
      <c r="R42" s="958" t="s">
        <v>1411</v>
      </c>
      <c r="S42" s="958"/>
      <c r="T42" s="841" t="s">
        <v>1427</v>
      </c>
      <c r="U42" s="841" t="s">
        <v>1427</v>
      </c>
      <c r="V42" s="841" t="s">
        <v>1427</v>
      </c>
      <c r="W42" s="841" t="s">
        <v>1427</v>
      </c>
      <c r="X42" s="841"/>
      <c r="Y42" s="1001"/>
      <c r="Z42" s="844" t="s">
        <v>1428</v>
      </c>
      <c r="AA42" s="844" t="s">
        <v>1428</v>
      </c>
      <c r="AB42" s="844" t="s">
        <v>1428</v>
      </c>
      <c r="AC42" s="844" t="s">
        <v>1428</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1429</v>
      </c>
      <c r="P43" s="958" t="s">
        <v>1413</v>
      </c>
      <c r="Q43" s="958" t="s">
        <v>1429</v>
      </c>
      <c r="R43" s="958" t="s">
        <v>1413</v>
      </c>
      <c r="S43" s="958"/>
      <c r="T43" s="841" t="s">
        <v>1430</v>
      </c>
      <c r="U43" s="841" t="s">
        <v>1430</v>
      </c>
      <c r="V43" s="841" t="s">
        <v>1430</v>
      </c>
      <c r="W43" s="841" t="s">
        <v>1430</v>
      </c>
      <c r="X43" s="841"/>
      <c r="Y43" s="1001"/>
      <c r="Z43" s="844" t="s">
        <v>1431</v>
      </c>
      <c r="AA43" s="844" t="s">
        <v>1431</v>
      </c>
      <c r="AB43" s="844" t="s">
        <v>1431</v>
      </c>
      <c r="AC43" s="844" t="s">
        <v>1431</v>
      </c>
      <c r="AD43" s="844"/>
    </row>
    <row customHeight="1" ht="27">
      <c r="A44" s="843"/>
      <c r="B44" s="899">
        <v>27</v>
      </c>
      <c r="C44" s="841" t="s">
        <v>1432</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1433</v>
      </c>
      <c r="P44" s="958" t="s">
        <v>1434</v>
      </c>
      <c r="Q44" s="958" t="s">
        <v>1433</v>
      </c>
      <c r="R44" s="958" t="s">
        <v>1434</v>
      </c>
      <c r="S44" s="958"/>
      <c r="T44" s="841" t="s">
        <v>1423</v>
      </c>
      <c r="U44" s="841" t="s">
        <v>1423</v>
      </c>
      <c r="V44" s="841" t="s">
        <v>1423</v>
      </c>
      <c r="W44" s="841" t="s">
        <v>1423</v>
      </c>
      <c r="X44" s="841"/>
      <c r="Y44" s="1001"/>
      <c r="Z44" s="844" t="s">
        <v>1435</v>
      </c>
      <c r="AA44" s="844" t="s">
        <v>1435</v>
      </c>
      <c r="AB44" s="844" t="s">
        <v>1435</v>
      </c>
      <c r="AC44" s="844" t="s">
        <v>1435</v>
      </c>
      <c r="AD44" s="844"/>
    </row>
    <row customHeight="1" ht="27">
      <c r="A45" s="843"/>
      <c r="B45" s="899">
        <v>28</v>
      </c>
      <c r="C45" s="841" t="s">
        <v>1436</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1437</v>
      </c>
      <c r="P45" s="958" t="s">
        <v>1438</v>
      </c>
      <c r="Q45" s="958" t="s">
        <v>1437</v>
      </c>
      <c r="R45" s="958" t="s">
        <v>1438</v>
      </c>
      <c r="S45" s="958"/>
      <c r="T45" s="841" t="s">
        <v>1427</v>
      </c>
      <c r="U45" s="841" t="s">
        <v>1427</v>
      </c>
      <c r="V45" s="841" t="s">
        <v>1427</v>
      </c>
      <c r="W45" s="841" t="s">
        <v>1427</v>
      </c>
      <c r="X45" s="841"/>
      <c r="Y45" s="1001"/>
      <c r="Z45" s="844" t="s">
        <v>1439</v>
      </c>
      <c r="AA45" s="844" t="s">
        <v>1439</v>
      </c>
      <c r="AB45" s="844" t="s">
        <v>1439</v>
      </c>
      <c r="AC45" s="844" t="s">
        <v>1439</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1440</v>
      </c>
      <c r="P46" s="958" t="s">
        <v>1418</v>
      </c>
      <c r="Q46" s="958" t="s">
        <v>1440</v>
      </c>
      <c r="R46" s="958" t="s">
        <v>1418</v>
      </c>
      <c r="S46" s="958"/>
      <c r="T46" s="841" t="s">
        <v>1441</v>
      </c>
      <c r="U46" s="841" t="s">
        <v>1441</v>
      </c>
      <c r="V46" s="841" t="s">
        <v>1441</v>
      </c>
      <c r="W46" s="841" t="s">
        <v>1441</v>
      </c>
      <c r="X46" s="841"/>
      <c r="Y46" s="1001"/>
      <c r="Z46" s="844" t="s">
        <v>1442</v>
      </c>
      <c r="AA46" s="844" t="s">
        <v>1443</v>
      </c>
      <c r="AB46" s="844" t="s">
        <v>1443</v>
      </c>
      <c r="AC46" s="844" t="s">
        <v>1443</v>
      </c>
      <c r="AD46" s="844"/>
    </row>
    <row customHeight="1" ht="54">
      <c r="A47" s="843"/>
      <c r="B47" s="899">
        <v>30</v>
      </c>
      <c r="C47" s="841" t="s">
        <v>1444</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1445</v>
      </c>
      <c r="P47" s="958" t="s">
        <v>1422</v>
      </c>
      <c r="Q47" s="958" t="s">
        <v>1445</v>
      </c>
      <c r="R47" s="958" t="s">
        <v>1422</v>
      </c>
      <c r="S47" s="958"/>
      <c r="T47" s="841" t="s">
        <v>1446</v>
      </c>
      <c r="U47" s="841" t="s">
        <v>1446</v>
      </c>
      <c r="V47" s="841" t="s">
        <v>1446</v>
      </c>
      <c r="W47" s="841" t="s">
        <v>1446</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1429</v>
      </c>
      <c r="Q48" s="958" t="s">
        <v>1447</v>
      </c>
      <c r="R48" s="958" t="s">
        <v>1429</v>
      </c>
      <c r="S48" s="958"/>
      <c r="T48" s="841"/>
      <c r="U48" s="841" t="s">
        <v>1448</v>
      </c>
      <c r="V48" s="841" t="s">
        <v>1449</v>
      </c>
      <c r="W48" s="841" t="s">
        <v>1449</v>
      </c>
      <c r="X48" s="841"/>
      <c r="Y48" s="1001"/>
      <c r="Z48" s="844"/>
      <c r="AA48" s="847" t="s">
        <v>1443</v>
      </c>
      <c r="AB48" s="847" t="s">
        <v>1443</v>
      </c>
      <c r="AC48" s="847" t="s">
        <v>1443</v>
      </c>
      <c r="AD48" s="844"/>
    </row>
    <row customHeight="1" ht="54">
      <c r="A49" s="843"/>
      <c r="B49" s="899">
        <v>32</v>
      </c>
      <c r="C49" s="841" t="s">
        <v>1450</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1433</v>
      </c>
      <c r="Q49" s="958" t="s">
        <v>1451</v>
      </c>
      <c r="R49" s="958" t="s">
        <v>1433</v>
      </c>
      <c r="S49" s="958"/>
      <c r="T49" s="841"/>
      <c r="U49" s="841" t="s">
        <v>1446</v>
      </c>
      <c r="V49" s="841" t="s">
        <v>1446</v>
      </c>
      <c r="W49" s="841" t="s">
        <v>1446</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1447</v>
      </c>
      <c r="P50" s="958" t="s">
        <v>1440</v>
      </c>
      <c r="Q50" s="958" t="s">
        <v>1452</v>
      </c>
      <c r="R50" s="958" t="s">
        <v>1440</v>
      </c>
      <c r="S50" s="958"/>
      <c r="T50" s="841" t="s">
        <v>1453</v>
      </c>
      <c r="U50" s="841" t="s">
        <v>1454</v>
      </c>
      <c r="V50" s="841" t="s">
        <v>1455</v>
      </c>
      <c r="W50" s="841" t="s">
        <v>1456</v>
      </c>
      <c r="X50" s="841"/>
      <c r="Y50" s="1001"/>
      <c r="Z50" s="844" t="s">
        <v>1457</v>
      </c>
      <c r="AA50" s="847" t="s">
        <v>1458</v>
      </c>
      <c r="AB50" s="847" t="s">
        <v>1458</v>
      </c>
      <c r="AC50" s="847" t="s">
        <v>1458</v>
      </c>
      <c r="AD50" s="844"/>
    </row>
    <row customHeight="1" ht="27">
      <c r="A51" s="843"/>
      <c r="B51" s="899">
        <v>34</v>
      </c>
      <c r="C51" s="841" t="s">
        <v>1459</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1460</v>
      </c>
      <c r="U51" s="841"/>
      <c r="V51" s="841"/>
      <c r="W51" s="841"/>
      <c r="X51" s="841"/>
      <c r="Y51" s="1001"/>
      <c r="Z51" s="844"/>
      <c r="AA51" s="847"/>
      <c r="AB51" s="847"/>
      <c r="AC51" s="847"/>
      <c r="AD51" s="844"/>
    </row>
    <row customHeight="1" ht="36">
      <c r="A52" s="843"/>
      <c r="B52" s="899">
        <v>35</v>
      </c>
      <c r="C52" s="841" t="s">
        <v>1339</v>
      </c>
      <c r="D52" s="968" t="s">
        <v>1339</v>
      </c>
      <c r="E52" s="841" t="s">
        <v>1339</v>
      </c>
      <c r="F52" s="841" t="s">
        <v>1339</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1461</v>
      </c>
      <c r="U52" s="841" t="s">
        <v>1462</v>
      </c>
      <c r="V52" s="841" t="s">
        <v>1463</v>
      </c>
      <c r="W52" s="841" t="s">
        <v>1464</v>
      </c>
      <c r="X52" s="841"/>
      <c r="Y52" s="1001"/>
      <c r="Z52" s="844" t="s">
        <v>1465</v>
      </c>
      <c r="AA52" s="847" t="s">
        <v>1465</v>
      </c>
      <c r="AB52" s="847" t="s">
        <v>1465</v>
      </c>
      <c r="AC52" s="847" t="s">
        <v>1465</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1466</v>
      </c>
      <c r="P53" s="958" t="s">
        <v>320</v>
      </c>
      <c r="Q53" s="958" t="s">
        <v>320</v>
      </c>
      <c r="R53" s="958" t="s">
        <v>320</v>
      </c>
      <c r="S53" s="958"/>
      <c r="T53" s="841" t="s">
        <v>1467</v>
      </c>
      <c r="U53" s="841" t="s">
        <v>1467</v>
      </c>
      <c r="V53" s="841" t="s">
        <v>1467</v>
      </c>
      <c r="W53" s="841" t="s">
        <v>1467</v>
      </c>
      <c r="X53" s="841"/>
      <c r="Y53" s="1001"/>
      <c r="Z53" s="844"/>
      <c r="AA53" s="847"/>
      <c r="AB53" s="844"/>
      <c r="AC53" s="844"/>
      <c r="AD53" s="844"/>
    </row>
    <row customHeight="1" ht="18">
      <c r="A54" s="843"/>
      <c r="B54" s="899">
        <v>37</v>
      </c>
      <c r="C54" s="841" t="s">
        <v>1345</v>
      </c>
      <c r="D54" s="968" t="s">
        <v>1345</v>
      </c>
      <c r="E54" s="841" t="s">
        <v>1345</v>
      </c>
      <c r="F54" s="841" t="s">
        <v>1345</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114</v>
      </c>
      <c r="P54" s="958" t="s">
        <v>90</v>
      </c>
      <c r="Q54" s="958" t="s">
        <v>90</v>
      </c>
      <c r="R54" s="958" t="s">
        <v>90</v>
      </c>
      <c r="S54" s="958"/>
      <c r="T54" s="841" t="s">
        <v>1468</v>
      </c>
      <c r="U54" s="841" t="s">
        <v>1468</v>
      </c>
      <c r="V54" s="841" t="s">
        <v>1468</v>
      </c>
      <c r="W54" s="841" t="s">
        <v>1468</v>
      </c>
      <c r="X54" s="841"/>
      <c r="Y54" s="1001"/>
      <c r="Z54" s="844" t="s">
        <v>1469</v>
      </c>
      <c r="AA54" s="844" t="s">
        <v>1469</v>
      </c>
      <c r="AB54" s="844" t="s">
        <v>1469</v>
      </c>
      <c r="AC54" s="844" t="s">
        <v>1469</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309</v>
      </c>
      <c r="P55" s="958" t="s">
        <v>1466</v>
      </c>
      <c r="Q55" s="958" t="s">
        <v>1466</v>
      </c>
      <c r="R55" s="958" t="s">
        <v>1466</v>
      </c>
      <c r="S55" s="958"/>
      <c r="T55" s="841" t="s">
        <v>1470</v>
      </c>
      <c r="U55" s="841" t="s">
        <v>1471</v>
      </c>
      <c r="V55" s="841" t="s">
        <v>1471</v>
      </c>
      <c r="W55" s="841" t="s">
        <v>1471</v>
      </c>
      <c r="X55" s="841"/>
      <c r="Y55" s="1001"/>
      <c r="Z55" s="844" t="s">
        <v>1472</v>
      </c>
      <c r="AA55" s="844" t="s">
        <v>1472</v>
      </c>
      <c r="AB55" s="844" t="s">
        <v>1472</v>
      </c>
      <c r="AC55" s="844" t="s">
        <v>1472</v>
      </c>
      <c r="AD55" s="844"/>
    </row>
    <row customHeight="1" ht="27">
      <c r="A56" s="843"/>
      <c r="B56" s="899">
        <v>39</v>
      </c>
      <c r="C56" s="841" t="s">
        <v>432</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1473</v>
      </c>
      <c r="P56" s="958" t="s">
        <v>1474</v>
      </c>
      <c r="Q56" s="958" t="s">
        <v>1474</v>
      </c>
      <c r="R56" s="958" t="s">
        <v>1474</v>
      </c>
      <c r="S56" s="958"/>
      <c r="T56" s="841" t="s">
        <v>1475</v>
      </c>
      <c r="U56" s="841" t="s">
        <v>1476</v>
      </c>
      <c r="V56" s="841" t="s">
        <v>1476</v>
      </c>
      <c r="W56" s="841" t="s">
        <v>1476</v>
      </c>
      <c r="X56" s="841"/>
      <c r="Y56" s="1001"/>
      <c r="Z56" s="844" t="s">
        <v>1477</v>
      </c>
      <c r="AA56" s="844" t="s">
        <v>1477</v>
      </c>
      <c r="AB56" s="844" t="s">
        <v>1477</v>
      </c>
      <c r="AC56" s="844" t="s">
        <v>1477</v>
      </c>
      <c r="AD56" s="844"/>
    </row>
    <row customHeight="1" ht="27">
      <c r="A57" s="843"/>
      <c r="B57" s="899">
        <v>40</v>
      </c>
      <c r="C57" s="841" t="s">
        <v>444</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1478</v>
      </c>
      <c r="P57" s="958" t="s">
        <v>1479</v>
      </c>
      <c r="Q57" s="958" t="s">
        <v>1479</v>
      </c>
      <c r="R57" s="958" t="s">
        <v>1479</v>
      </c>
      <c r="S57" s="958"/>
      <c r="T57" s="841" t="s">
        <v>1480</v>
      </c>
      <c r="U57" s="841" t="s">
        <v>1481</v>
      </c>
      <c r="V57" s="841" t="s">
        <v>1481</v>
      </c>
      <c r="W57" s="841" t="s">
        <v>1481</v>
      </c>
      <c r="X57" s="841"/>
      <c r="Y57" s="1001"/>
      <c r="Z57" s="844" t="s">
        <v>1482</v>
      </c>
      <c r="AA57" s="844" t="s">
        <v>1482</v>
      </c>
      <c r="AB57" s="844" t="s">
        <v>1482</v>
      </c>
      <c r="AC57" s="844" t="s">
        <v>1482</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311</v>
      </c>
      <c r="P58" s="958" t="s">
        <v>1483</v>
      </c>
      <c r="Q58" s="958" t="s">
        <v>1483</v>
      </c>
      <c r="R58" s="958" t="s">
        <v>1483</v>
      </c>
      <c r="S58" s="958"/>
      <c r="T58" s="841" t="s">
        <v>1484</v>
      </c>
      <c r="U58" s="841" t="s">
        <v>1484</v>
      </c>
      <c r="V58" s="841" t="s">
        <v>1484</v>
      </c>
      <c r="W58" s="841" t="s">
        <v>1484</v>
      </c>
      <c r="X58" s="841"/>
      <c r="Y58" s="1001"/>
      <c r="Z58" s="844"/>
      <c r="AA58" s="847"/>
      <c r="AB58" s="844"/>
      <c r="AC58" s="844"/>
      <c r="AD58" s="844"/>
    </row>
    <row customHeight="1" ht="36">
      <c r="A59" s="843"/>
      <c r="B59" s="899">
        <v>42</v>
      </c>
      <c r="C59" s="841">
        <v>3</v>
      </c>
      <c r="D59" s="968" t="s">
        <v>1459</v>
      </c>
      <c r="E59" s="841" t="s">
        <v>1459</v>
      </c>
      <c r="F59" s="841" t="s">
        <v>1459</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114</v>
      </c>
      <c r="Q59" s="958" t="s">
        <v>114</v>
      </c>
      <c r="R59" s="958" t="s">
        <v>114</v>
      </c>
      <c r="S59" s="958"/>
      <c r="T59" s="841"/>
      <c r="U59" s="841" t="s">
        <v>1485</v>
      </c>
      <c r="V59" s="841" t="s">
        <v>1486</v>
      </c>
      <c r="W59" s="841" t="s">
        <v>1487</v>
      </c>
      <c r="X59" s="841"/>
      <c r="Y59" s="1001"/>
      <c r="Z59" s="844"/>
      <c r="AA59" s="847"/>
      <c r="AB59" s="844"/>
      <c r="AC59" s="844"/>
      <c r="AD59" s="844"/>
    </row>
    <row customHeight="1" ht="81">
      <c r="A60" s="843"/>
      <c r="B60" s="899">
        <v>43</v>
      </c>
      <c r="C60" s="841" t="s">
        <v>1488</v>
      </c>
      <c r="D60" s="968" t="s">
        <v>1488</v>
      </c>
      <c r="E60" s="841" t="s">
        <v>1488</v>
      </c>
      <c r="F60" s="841" t="s">
        <v>1488</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1489</v>
      </c>
      <c r="U60" s="841" t="s">
        <v>1489</v>
      </c>
      <c r="V60" s="841" t="s">
        <v>1489</v>
      </c>
      <c r="W60" s="841" t="s">
        <v>1489</v>
      </c>
      <c r="X60" s="841"/>
      <c r="Y60" s="1001"/>
      <c r="Z60" s="844" t="s">
        <v>1490</v>
      </c>
      <c r="AA60" s="847" t="s">
        <v>1491</v>
      </c>
      <c r="AB60" s="844" t="s">
        <v>1492</v>
      </c>
      <c r="AC60" s="844" t="s">
        <v>1491</v>
      </c>
      <c r="AD60" s="844"/>
    </row>
    <row customHeight="1" ht="9">
      <c r="A61" s="843"/>
      <c r="B61" s="899">
        <v>44</v>
      </c>
      <c r="C61" s="841"/>
      <c r="D61" s="968" t="s">
        <v>1493</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1494</v>
      </c>
      <c r="V61" s="841"/>
      <c r="W61" s="841"/>
      <c r="X61" s="841"/>
      <c r="Y61" s="1001"/>
      <c r="Z61" s="844"/>
      <c r="AA61" s="847"/>
      <c r="AB61" s="844"/>
      <c r="AC61" s="844"/>
      <c r="AD61" s="844"/>
    </row>
    <row customHeight="1" ht="9">
      <c r="A62" s="843"/>
      <c r="B62" s="899">
        <v>45</v>
      </c>
      <c r="C62" s="841"/>
      <c r="D62" s="968" t="s">
        <v>1495</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115</v>
      </c>
      <c r="Q62" s="958"/>
      <c r="R62" s="958"/>
      <c r="S62" s="958"/>
      <c r="T62" s="841"/>
      <c r="U62" s="841" t="s">
        <v>1496</v>
      </c>
      <c r="V62" s="841"/>
      <c r="W62" s="841"/>
      <c r="X62" s="841"/>
      <c r="Y62" s="1001"/>
      <c r="Z62" s="844"/>
      <c r="AA62" s="847"/>
      <c r="AB62" s="844"/>
      <c r="AC62" s="844"/>
      <c r="AD62" s="844"/>
    </row>
    <row customHeight="1" ht="18">
      <c r="A63" s="843"/>
      <c r="B63" s="899">
        <v>46</v>
      </c>
      <c r="C63" s="841"/>
      <c r="D63" s="968" t="s">
        <v>1497</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151</v>
      </c>
      <c r="Q63" s="958"/>
      <c r="R63" s="958"/>
      <c r="S63" s="958"/>
      <c r="T63" s="841"/>
      <c r="U63" s="841" t="s">
        <v>1498</v>
      </c>
      <c r="V63" s="841"/>
      <c r="W63" s="841"/>
      <c r="X63" s="841"/>
      <c r="Y63" s="1001"/>
      <c r="Z63" s="844"/>
      <c r="AA63" s="847"/>
      <c r="AB63" s="844"/>
      <c r="AC63" s="844"/>
      <c r="AD63" s="844"/>
    </row>
    <row customHeight="1" ht="18">
      <c r="A64" s="843"/>
      <c r="B64" s="899">
        <v>47</v>
      </c>
      <c r="C64" s="841"/>
      <c r="D64" s="968" t="s">
        <v>1499</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152</v>
      </c>
      <c r="Q64" s="958"/>
      <c r="R64" s="958"/>
      <c r="S64" s="958"/>
      <c r="T64" s="841"/>
      <c r="U64" s="841" t="s">
        <v>1500</v>
      </c>
      <c r="V64" s="841"/>
      <c r="W64" s="841"/>
      <c r="X64" s="841"/>
      <c r="Y64" s="1001"/>
      <c r="Z64" s="844"/>
      <c r="AA64" s="847" t="s">
        <v>1501</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1398</v>
      </c>
      <c r="Q65" s="958"/>
      <c r="R65" s="958"/>
      <c r="S65" s="958"/>
      <c r="T65" s="841"/>
      <c r="U65" s="841" t="s">
        <v>1502</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1402</v>
      </c>
      <c r="Q66" s="958"/>
      <c r="R66" s="958"/>
      <c r="S66" s="958"/>
      <c r="T66" s="841"/>
      <c r="U66" s="841" t="s">
        <v>1503</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1504</v>
      </c>
      <c r="Q67" s="958"/>
      <c r="R67" s="958"/>
      <c r="S67" s="958"/>
      <c r="T67" s="841"/>
      <c r="U67" s="841" t="s">
        <v>1505</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1506</v>
      </c>
      <c r="Q68" s="958"/>
      <c r="R68" s="958"/>
      <c r="S68" s="958"/>
      <c r="T68" s="841"/>
      <c r="U68" s="841" t="s">
        <v>1507</v>
      </c>
      <c r="V68" s="841"/>
      <c r="W68" s="841"/>
      <c r="X68" s="841"/>
      <c r="Y68" s="1001"/>
      <c r="Z68" s="844"/>
      <c r="AA68" s="847"/>
      <c r="AB68" s="844"/>
      <c r="AC68" s="844"/>
      <c r="AD68" s="844"/>
    </row>
    <row customHeight="1" ht="9">
      <c r="A69" s="843"/>
      <c r="B69" s="899">
        <v>52</v>
      </c>
      <c r="C69" s="841"/>
      <c r="D69" s="968" t="s">
        <v>1508</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153</v>
      </c>
      <c r="Q69" s="958"/>
      <c r="R69" s="958"/>
      <c r="S69" s="958"/>
      <c r="T69" s="841"/>
      <c r="U69" s="841" t="s">
        <v>1509</v>
      </c>
      <c r="V69" s="841"/>
      <c r="W69" s="841"/>
      <c r="X69" s="841"/>
      <c r="Y69" s="1001"/>
      <c r="Z69" s="844"/>
      <c r="AA69" s="847"/>
      <c r="AB69" s="844"/>
      <c r="AC69" s="844"/>
      <c r="AD69" s="844"/>
    </row>
    <row customHeight="1" ht="27">
      <c r="A70" s="843"/>
      <c r="B70" s="899">
        <v>53</v>
      </c>
      <c r="C70" s="841"/>
      <c r="D70" s="968"/>
      <c r="E70" s="841" t="s">
        <v>1493</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1510</v>
      </c>
      <c r="W70" s="841"/>
      <c r="X70" s="841"/>
      <c r="Y70" s="1001"/>
      <c r="Z70" s="844"/>
      <c r="AA70" s="847"/>
      <c r="AB70" s="844"/>
      <c r="AC70" s="844"/>
      <c r="AD70" s="844"/>
    </row>
    <row customHeight="1" ht="36">
      <c r="A71" s="843"/>
      <c r="B71" s="899">
        <v>54</v>
      </c>
      <c r="C71" s="841"/>
      <c r="D71" s="968"/>
      <c r="E71" s="841" t="s">
        <v>1495</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115</v>
      </c>
      <c r="R71" s="958"/>
      <c r="S71" s="958"/>
      <c r="T71" s="841"/>
      <c r="U71" s="841"/>
      <c r="V71" s="841" t="s">
        <v>1511</v>
      </c>
      <c r="W71" s="841"/>
      <c r="X71" s="841"/>
      <c r="Y71" s="1001"/>
      <c r="Z71" s="844"/>
      <c r="AA71" s="847"/>
      <c r="AB71" s="844"/>
      <c r="AC71" s="844"/>
      <c r="AD71" s="844"/>
    </row>
    <row customHeight="1" ht="27">
      <c r="A72" s="843"/>
      <c r="B72" s="899">
        <v>55</v>
      </c>
      <c r="C72" s="841"/>
      <c r="D72" s="968"/>
      <c r="E72" s="841" t="s">
        <v>1497</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151</v>
      </c>
      <c r="R72" s="958"/>
      <c r="S72" s="958"/>
      <c r="T72" s="841"/>
      <c r="U72" s="841"/>
      <c r="V72" s="841" t="s">
        <v>1512</v>
      </c>
      <c r="W72" s="841"/>
      <c r="X72" s="841"/>
      <c r="Y72" s="1001"/>
      <c r="Z72" s="844"/>
      <c r="AA72" s="847"/>
      <c r="AB72" s="844"/>
      <c r="AC72" s="844"/>
      <c r="AD72" s="844"/>
    </row>
    <row customHeight="1" ht="36">
      <c r="A73" s="843"/>
      <c r="B73" s="899">
        <v>56</v>
      </c>
      <c r="C73" s="841"/>
      <c r="D73" s="968"/>
      <c r="E73" s="841" t="s">
        <v>1499</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152</v>
      </c>
      <c r="R73" s="958"/>
      <c r="S73" s="958"/>
      <c r="T73" s="841"/>
      <c r="U73" s="841"/>
      <c r="V73" s="841" t="s">
        <v>1513</v>
      </c>
      <c r="W73" s="841"/>
      <c r="X73" s="841"/>
      <c r="Y73" s="1001"/>
      <c r="Z73" s="844"/>
      <c r="AA73" s="847"/>
      <c r="AB73" s="844"/>
      <c r="AC73" s="844"/>
      <c r="AD73" s="844"/>
    </row>
    <row customHeight="1" ht="18">
      <c r="A74" s="843"/>
      <c r="B74" s="899">
        <v>57</v>
      </c>
      <c r="C74" s="841"/>
      <c r="D74" s="968"/>
      <c r="E74" s="841" t="s">
        <v>1508</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153</v>
      </c>
      <c r="R74" s="958"/>
      <c r="S74" s="958"/>
      <c r="T74" s="841"/>
      <c r="U74" s="841"/>
      <c r="V74" s="841" t="s">
        <v>1514</v>
      </c>
      <c r="W74" s="841"/>
      <c r="X74" s="841"/>
      <c r="Y74" s="1001"/>
      <c r="Z74" s="844"/>
      <c r="AA74" s="847"/>
      <c r="AB74" s="844"/>
      <c r="AC74" s="844"/>
      <c r="AD74" s="844"/>
    </row>
    <row customHeight="1" ht="18">
      <c r="A75" s="843"/>
      <c r="B75" s="899">
        <v>58</v>
      </c>
      <c r="C75" s="841"/>
      <c r="D75" s="968"/>
      <c r="E75" s="841"/>
      <c r="F75" s="841" t="s">
        <v>1493</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1515</v>
      </c>
      <c r="X75" s="841"/>
      <c r="Y75" s="1001"/>
      <c r="Z75" s="844"/>
      <c r="AA75" s="847"/>
      <c r="AB75" s="844"/>
      <c r="AC75" s="844"/>
      <c r="AD75" s="844"/>
    </row>
    <row customHeight="1" ht="36">
      <c r="A76" s="843"/>
      <c r="B76" s="899">
        <v>59</v>
      </c>
      <c r="C76" s="841"/>
      <c r="D76" s="968"/>
      <c r="E76" s="841"/>
      <c r="F76" s="841" t="s">
        <v>1495</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115</v>
      </c>
      <c r="S76" s="958"/>
      <c r="T76" s="841"/>
      <c r="U76" s="841"/>
      <c r="V76" s="841"/>
      <c r="W76" s="841" t="s">
        <v>1516</v>
      </c>
      <c r="X76" s="841"/>
      <c r="Y76" s="1001"/>
      <c r="Z76" s="844"/>
      <c r="AA76" s="847"/>
      <c r="AB76" s="844"/>
      <c r="AC76" s="844"/>
      <c r="AD76" s="844"/>
    </row>
    <row customHeight="1" ht="18">
      <c r="A77" s="843"/>
      <c r="B77" s="899">
        <v>60</v>
      </c>
      <c r="C77" s="841"/>
      <c r="D77" s="968"/>
      <c r="E77" s="841"/>
      <c r="F77" s="841" t="s">
        <v>1497</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151</v>
      </c>
      <c r="S77" s="958"/>
      <c r="T77" s="841"/>
      <c r="U77" s="841"/>
      <c r="V77" s="841"/>
      <c r="W77" s="841" t="s">
        <v>1517</v>
      </c>
      <c r="X77" s="841"/>
      <c r="Y77" s="1001"/>
      <c r="Z77" s="844"/>
      <c r="AA77" s="847"/>
      <c r="AB77" s="844"/>
      <c r="AC77" s="844"/>
      <c r="AD77" s="844"/>
    </row>
    <row customHeight="1" ht="72">
      <c r="A78" s="843"/>
      <c r="B78" s="899">
        <v>61</v>
      </c>
      <c r="C78" s="841" t="s">
        <v>1493</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1518</v>
      </c>
      <c r="U78" s="841"/>
      <c r="V78" s="841"/>
      <c r="W78" s="841"/>
      <c r="X78" s="841"/>
      <c r="Y78" s="1001"/>
      <c r="Z78" s="844" t="s">
        <v>1519</v>
      </c>
      <c r="AA78" s="847"/>
      <c r="AB78" s="844"/>
      <c r="AC78" s="844"/>
      <c r="AD78" s="844"/>
    </row>
    <row customHeight="1" ht="36">
      <c r="A79" s="843"/>
      <c r="B79" s="899">
        <v>62</v>
      </c>
      <c r="C79" s="841" t="s">
        <v>1495</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115</v>
      </c>
      <c r="P79" s="958"/>
      <c r="Q79" s="958"/>
      <c r="R79" s="958"/>
      <c r="S79" s="958"/>
      <c r="T79" s="841" t="s">
        <v>1520</v>
      </c>
      <c r="U79" s="841"/>
      <c r="V79" s="841"/>
      <c r="W79" s="841"/>
      <c r="X79" s="841"/>
      <c r="Y79" s="1001"/>
      <c r="Z79" s="844" t="s">
        <v>1521</v>
      </c>
      <c r="AA79" s="847"/>
      <c r="AB79" s="844"/>
      <c r="AC79" s="844"/>
      <c r="AD79" s="844"/>
    </row>
    <row customHeight="1" ht="45">
      <c r="A80" s="843"/>
      <c r="B80" s="899">
        <v>63</v>
      </c>
      <c r="C80" s="841" t="s">
        <v>1497</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151</v>
      </c>
      <c r="P80" s="958"/>
      <c r="Q80" s="958"/>
      <c r="R80" s="958"/>
      <c r="S80" s="958"/>
      <c r="T80" s="841" t="s">
        <v>1522</v>
      </c>
      <c r="U80" s="841"/>
      <c r="V80" s="841"/>
      <c r="W80" s="841"/>
      <c r="X80" s="841"/>
      <c r="Y80" s="1001"/>
      <c r="Z80" s="844" t="s">
        <v>1523</v>
      </c>
      <c r="AA80" s="847"/>
      <c r="AB80" s="844"/>
      <c r="AC80" s="844"/>
      <c r="AD80" s="844"/>
    </row>
    <row customHeight="1" ht="36">
      <c r="A81" s="843"/>
      <c r="B81" s="899">
        <v>64</v>
      </c>
      <c r="C81" s="841" t="s">
        <v>1499</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1386</v>
      </c>
      <c r="P81" s="958"/>
      <c r="Q81" s="958"/>
      <c r="R81" s="958"/>
      <c r="S81" s="958"/>
      <c r="T81" s="841" t="s">
        <v>1524</v>
      </c>
      <c r="U81" s="841"/>
      <c r="V81" s="841"/>
      <c r="W81" s="841"/>
      <c r="X81" s="841"/>
      <c r="Y81" s="1001"/>
      <c r="Z81" s="844" t="s">
        <v>1525</v>
      </c>
      <c r="AA81" s="847"/>
      <c r="AB81" s="844"/>
      <c r="AC81" s="844"/>
      <c r="AD81" s="844"/>
    </row>
    <row customHeight="1" ht="90">
      <c r="A82" s="843"/>
      <c r="B82" s="899">
        <v>65</v>
      </c>
      <c r="C82" s="841" t="s">
        <v>1508</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152</v>
      </c>
      <c r="P82" s="958"/>
      <c r="Q82" s="958"/>
      <c r="R82" s="958"/>
      <c r="S82" s="958"/>
      <c r="T82" s="841" t="s">
        <v>1526</v>
      </c>
      <c r="U82" s="841"/>
      <c r="V82" s="841"/>
      <c r="W82" s="841"/>
      <c r="X82" s="841"/>
      <c r="Y82" s="1001"/>
      <c r="Z82" s="844" t="s">
        <v>1527</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1398</v>
      </c>
      <c r="P83" s="958"/>
      <c r="Q83" s="958"/>
      <c r="R83" s="958"/>
      <c r="S83" s="958"/>
      <c r="T83" s="841" t="s">
        <v>1528</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1529</v>
      </c>
      <c r="P84" s="958"/>
      <c r="Q84" s="958"/>
      <c r="R84" s="958"/>
      <c r="S84" s="958"/>
      <c r="T84" s="841" t="s">
        <v>1530</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1402</v>
      </c>
      <c r="P85" s="958"/>
      <c r="Q85" s="958"/>
      <c r="R85" s="958"/>
      <c r="S85" s="958"/>
      <c r="T85" s="841" t="s">
        <v>1531</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1532</v>
      </c>
      <c r="P86" s="958"/>
      <c r="Q86" s="958"/>
      <c r="R86" s="958"/>
      <c r="S86" s="958"/>
      <c r="T86" s="841" t="s">
        <v>1533</v>
      </c>
      <c r="U86" s="841"/>
      <c r="V86" s="841"/>
      <c r="W86" s="841"/>
      <c r="X86" s="841"/>
      <c r="Y86" s="1001"/>
      <c r="Z86" s="844"/>
      <c r="AA86" s="847"/>
      <c r="AB86" s="844"/>
      <c r="AC86" s="844"/>
      <c r="AD86" s="844"/>
    </row>
    <row customHeight="1" ht="36">
      <c r="A87" s="843"/>
      <c r="B87" s="899">
        <v>70</v>
      </c>
      <c r="C87" s="841" t="s">
        <v>1534</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153</v>
      </c>
      <c r="P87" s="958"/>
      <c r="Q87" s="958"/>
      <c r="R87" s="958"/>
      <c r="S87" s="958"/>
      <c r="T87" s="841" t="s">
        <v>1535</v>
      </c>
      <c r="U87" s="841"/>
      <c r="V87" s="841"/>
      <c r="W87" s="841"/>
      <c r="X87" s="841"/>
      <c r="Y87" s="1001"/>
      <c r="Z87" s="844"/>
      <c r="AA87" s="847"/>
      <c r="AB87" s="844"/>
      <c r="AC87" s="844"/>
      <c r="AD87" s="844"/>
    </row>
    <row customHeight="1" ht="18">
      <c r="A88" s="843"/>
      <c r="B88" s="899">
        <v>71</v>
      </c>
      <c r="C88" s="841" t="s">
        <v>1536</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154</v>
      </c>
      <c r="P88" s="958"/>
      <c r="Q88" s="958"/>
      <c r="R88" s="958"/>
      <c r="S88" s="958"/>
      <c r="T88" s="841" t="s">
        <v>1537</v>
      </c>
      <c r="U88" s="841"/>
      <c r="V88" s="841"/>
      <c r="W88" s="841"/>
      <c r="X88" s="841"/>
      <c r="Y88" s="1001"/>
      <c r="Z88" s="844"/>
      <c r="AA88" s="847"/>
      <c r="AB88" s="844"/>
      <c r="AC88" s="844"/>
      <c r="AD88" s="844"/>
    </row>
    <row customHeight="1" ht="18">
      <c r="A89" s="843"/>
      <c r="B89" s="899">
        <v>72</v>
      </c>
      <c r="C89" s="841" t="s">
        <v>1538</v>
      </c>
      <c r="D89" s="968" t="s">
        <v>1534</v>
      </c>
      <c r="E89" s="841" t="s">
        <v>1534</v>
      </c>
      <c r="F89" s="841" t="s">
        <v>1499</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155</v>
      </c>
      <c r="P89" s="958" t="s">
        <v>154</v>
      </c>
      <c r="Q89" s="958" t="s">
        <v>154</v>
      </c>
      <c r="R89" s="958" t="s">
        <v>152</v>
      </c>
      <c r="S89" s="958"/>
      <c r="T89" s="841" t="s">
        <v>1539</v>
      </c>
      <c r="U89" s="841" t="s">
        <v>1539</v>
      </c>
      <c r="V89" s="841" t="s">
        <v>1539</v>
      </c>
      <c r="W89" s="841" t="s">
        <v>1539</v>
      </c>
      <c r="X89" s="841"/>
      <c r="Y89" s="1001"/>
      <c r="Z89" s="844"/>
      <c r="AA89" s="847"/>
      <c r="AB89" s="844"/>
      <c r="AC89" s="844"/>
      <c r="AD89" s="844"/>
    </row>
    <row customHeight="1" ht="27">
      <c r="A90" s="843"/>
      <c r="B90" s="899">
        <v>73</v>
      </c>
      <c r="C90" s="841" t="s">
        <v>1540</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156</v>
      </c>
      <c r="P90" s="958"/>
      <c r="Q90" s="958"/>
      <c r="R90" s="958"/>
      <c r="S90" s="958"/>
      <c r="T90" s="841" t="s">
        <v>1541</v>
      </c>
      <c r="U90" s="841"/>
      <c r="V90" s="841"/>
      <c r="W90" s="841"/>
      <c r="X90" s="841"/>
      <c r="Y90" s="1001"/>
      <c r="Z90" s="844"/>
      <c r="AA90" s="847"/>
      <c r="AB90" s="844"/>
      <c r="AC90" s="844"/>
      <c r="AD90" s="844"/>
    </row>
    <row customHeight="1" ht="18">
      <c r="A91" s="843"/>
      <c r="B91" s="899">
        <v>74</v>
      </c>
      <c r="C91" s="841"/>
      <c r="D91" s="968" t="s">
        <v>1536</v>
      </c>
      <c r="E91" s="841" t="s">
        <v>1536</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155</v>
      </c>
      <c r="Q91" s="958" t="s">
        <v>155</v>
      </c>
      <c r="R91" s="958"/>
      <c r="S91" s="958"/>
      <c r="T91" s="841"/>
      <c r="U91" s="841" t="s">
        <v>1542</v>
      </c>
      <c r="V91" s="841" t="s">
        <v>1542</v>
      </c>
      <c r="W91" s="841"/>
      <c r="X91" s="841"/>
      <c r="Y91" s="1001"/>
      <c r="Z91" s="844"/>
      <c r="AA91" s="847"/>
      <c r="AB91" s="844"/>
      <c r="AC91" s="844"/>
      <c r="AD91" s="844"/>
    </row>
    <row customHeight="1" ht="27">
      <c r="A92" s="843"/>
      <c r="B92" s="899">
        <v>75</v>
      </c>
      <c r="C92" s="841"/>
      <c r="D92" s="968" t="s">
        <v>1538</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156</v>
      </c>
      <c r="Q92" s="958"/>
      <c r="R92" s="958"/>
      <c r="S92" s="958"/>
      <c r="T92" s="841"/>
      <c r="U92" s="841" t="s">
        <v>1543</v>
      </c>
      <c r="V92" s="841"/>
      <c r="W92" s="841"/>
      <c r="X92" s="841"/>
      <c r="Y92" s="1001"/>
      <c r="Z92" s="844"/>
      <c r="AA92" s="847" t="s">
        <v>1544</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1432</v>
      </c>
      <c r="Q93" s="958"/>
      <c r="R93" s="958"/>
      <c r="S93" s="958"/>
      <c r="T93" s="841"/>
      <c r="U93" s="841" t="s">
        <v>1545</v>
      </c>
      <c r="V93" s="841"/>
      <c r="W93" s="841"/>
      <c r="X93" s="841"/>
      <c r="Y93" s="1001"/>
      <c r="Z93" s="844"/>
      <c r="AA93" s="847" t="s">
        <v>1546</v>
      </c>
      <c r="AB93" s="844"/>
      <c r="AC93" s="844"/>
      <c r="AD93" s="844"/>
    </row>
    <row customHeight="1" ht="45">
      <c r="A94" s="843"/>
      <c r="B94" s="899">
        <v>77</v>
      </c>
      <c r="C94" s="841"/>
      <c r="D94" s="968" t="s">
        <v>1540</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858</v>
      </c>
      <c r="Q94" s="958"/>
      <c r="R94" s="958"/>
      <c r="S94" s="958"/>
      <c r="T94" s="841"/>
      <c r="U94" s="841" t="s">
        <v>1547</v>
      </c>
      <c r="V94" s="841"/>
      <c r="W94" s="841"/>
      <c r="X94" s="841"/>
      <c r="Y94" s="1001"/>
      <c r="Z94" s="844"/>
      <c r="AA94" s="847" t="s">
        <v>1548</v>
      </c>
      <c r="AB94" s="844"/>
      <c r="AC94" s="844"/>
      <c r="AD94" s="844"/>
    </row>
    <row customHeight="1" ht="99">
      <c r="A95" s="843"/>
      <c r="B95" s="899">
        <v>78</v>
      </c>
      <c r="C95" s="841" t="s">
        <v>1549</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858</v>
      </c>
      <c r="P95" s="958"/>
      <c r="Q95" s="958"/>
      <c r="R95" s="958"/>
      <c r="S95" s="958"/>
      <c r="T95" s="841" t="s">
        <v>1550</v>
      </c>
      <c r="U95" s="841"/>
      <c r="V95" s="841"/>
      <c r="W95" s="841"/>
      <c r="X95" s="841"/>
      <c r="Y95" s="1001"/>
      <c r="Z95" s="844"/>
      <c r="AA95" s="847"/>
      <c r="AB95" s="844"/>
      <c r="AC95" s="844"/>
      <c r="AD95" s="844"/>
    </row>
    <row customHeight="1" ht="99">
      <c r="A96" s="843"/>
      <c r="B96" s="899">
        <v>79</v>
      </c>
      <c r="C96" s="841" t="s">
        <v>1551</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864</v>
      </c>
      <c r="P96" s="958"/>
      <c r="Q96" s="958"/>
      <c r="R96" s="958"/>
      <c r="S96" s="958"/>
      <c r="T96" s="841" t="s">
        <v>1552</v>
      </c>
      <c r="U96" s="841"/>
      <c r="V96" s="841"/>
      <c r="W96" s="841"/>
      <c r="X96" s="841"/>
      <c r="Y96" s="1001"/>
      <c r="Z96" s="844" t="s">
        <v>1553</v>
      </c>
      <c r="AA96" s="847"/>
      <c r="AB96" s="844"/>
      <c r="AC96" s="844"/>
      <c r="AD96" s="844"/>
    </row>
    <row customHeight="1" ht="63">
      <c r="A97" s="843"/>
      <c r="B97" s="899">
        <v>80</v>
      </c>
      <c r="C97" s="841" t="s">
        <v>1554</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875</v>
      </c>
      <c r="P97" s="958"/>
      <c r="Q97" s="958"/>
      <c r="R97" s="958"/>
      <c r="S97" s="958"/>
      <c r="T97" s="841" t="s">
        <v>1555</v>
      </c>
      <c r="U97" s="841"/>
      <c r="V97" s="841"/>
      <c r="W97" s="841"/>
      <c r="X97" s="841"/>
      <c r="Y97" s="1001"/>
      <c r="Z97" s="844" t="s">
        <v>1556</v>
      </c>
      <c r="AA97" s="847"/>
      <c r="AB97" s="844"/>
      <c r="AC97" s="844"/>
      <c r="AD97" s="844"/>
    </row>
    <row customHeight="1" ht="63">
      <c r="A98" s="843"/>
      <c r="B98" s="899">
        <v>81</v>
      </c>
      <c r="C98" s="841" t="s">
        <v>1557</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889</v>
      </c>
      <c r="P98" s="958"/>
      <c r="Q98" s="958"/>
      <c r="R98" s="958"/>
      <c r="S98" s="958"/>
      <c r="T98" s="841" t="s">
        <v>1558</v>
      </c>
      <c r="U98" s="841"/>
      <c r="V98" s="841"/>
      <c r="W98" s="841"/>
      <c r="X98" s="841"/>
      <c r="Y98" s="1001"/>
      <c r="Z98" s="844" t="s">
        <v>1556</v>
      </c>
      <c r="AA98" s="847"/>
      <c r="AB98" s="844"/>
      <c r="AC98" s="844"/>
      <c r="AD98" s="844"/>
    </row>
    <row customHeight="1" ht="90">
      <c r="A99" s="843"/>
      <c r="B99" s="899">
        <v>82</v>
      </c>
      <c r="C99" s="841" t="s">
        <v>1559</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901</v>
      </c>
      <c r="P99" s="958"/>
      <c r="Q99" s="958"/>
      <c r="R99" s="958"/>
      <c r="S99" s="958"/>
      <c r="T99" s="841" t="s">
        <v>1560</v>
      </c>
      <c r="U99" s="841"/>
      <c r="V99" s="841"/>
      <c r="W99" s="841"/>
      <c r="X99" s="841"/>
      <c r="Y99" s="1001"/>
      <c r="Z99" s="844" t="s">
        <v>1561</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1562</v>
      </c>
      <c r="P100" s="958"/>
      <c r="Q100" s="958"/>
      <c r="R100" s="958"/>
      <c r="S100" s="958"/>
      <c r="T100" s="841" t="s">
        <v>1563</v>
      </c>
      <c r="U100" s="841"/>
      <c r="V100" s="841"/>
      <c r="W100" s="841"/>
      <c r="X100" s="841"/>
      <c r="Y100" s="1001"/>
      <c r="Z100" s="844" t="s">
        <v>1561</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1564</v>
      </c>
      <c r="P101" s="958"/>
      <c r="Q101" s="958"/>
      <c r="R101" s="958"/>
      <c r="S101" s="958"/>
      <c r="T101" s="841" t="s">
        <v>1565</v>
      </c>
      <c r="U101" s="841"/>
      <c r="V101" s="841"/>
      <c r="W101" s="841"/>
      <c r="X101" s="841"/>
      <c r="Y101" s="1001"/>
      <c r="Z101" s="844" t="s">
        <v>1561</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1068</v>
      </c>
      <c r="B148" s="843"/>
      <c r="C148" s="841" t="s">
        <v>1566</v>
      </c>
      <c r="D148" s="841" t="s">
        <v>957</v>
      </c>
      <c r="E148" s="841" t="s">
        <v>1070</v>
      </c>
      <c r="F148" s="841" t="s">
        <v>1567</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1568</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1569</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1074</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1079</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1084</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EA7B2-63EC-E91B-A71C-D37B674166D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1570</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483</v>
      </c>
      <c r="N9" s="284"/>
      <c r="O9" s="2166" t="str">
        <f>IF(TITLE_DATE_CHANGE_PERIOD="",IF(TITLE_DATE_PR="","",TITLE_DATE_PR),TITLE_DATE_CHANGE_PERIOD)</f>
        <v>45280.38684027778</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484</v>
      </c>
      <c r="N10" s="284"/>
      <c r="O10" s="2166" t="str">
        <f>IF(TITLE_NUMBER_PR_CHANGE="",IF(TITLE_NUMBER_PR="","",TITLE_NUMBER_PR),TITLE_NUMBER_PR_CHANGE)</f>
        <v>81/1</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188" t="s">
        <v>87</v>
      </c>
      <c r="M15" s="2029" t="s">
        <v>488</v>
      </c>
      <c r="N15" s="281"/>
      <c r="O15" s="2189" t="s">
        <v>1571</v>
      </c>
      <c r="P15" s="2190"/>
      <c r="Q15" s="2190"/>
      <c r="R15" s="2190"/>
      <c r="S15" s="2190"/>
      <c r="T15" s="2190"/>
      <c r="U15" s="2191"/>
      <c r="V15" s="2192" t="s">
        <v>490</v>
      </c>
      <c r="W15" s="2195" t="s">
        <v>1572</v>
      </c>
      <c r="X15" s="1948"/>
    </row>
    <row customHeight="1" ht="33.75">
      <c r="J16" s="368"/>
      <c r="K16" s="368"/>
      <c r="L16" s="2188"/>
      <c r="M16" s="2029"/>
      <c r="N16" s="1032"/>
      <c r="O16" s="2175" t="s">
        <v>493</v>
      </c>
      <c r="P16" s="2175" t="s">
        <v>494</v>
      </c>
      <c r="Q16" s="2177" t="s">
        <v>495</v>
      </c>
      <c r="R16" s="2178"/>
      <c r="S16" s="2177" t="s">
        <v>514</v>
      </c>
      <c r="T16" s="2184"/>
      <c r="U16" s="2178"/>
      <c r="V16" s="2193"/>
      <c r="W16" s="2196"/>
      <c r="X16" s="1948"/>
    </row>
    <row customHeight="1" ht="33.75">
      <c r="A17" s="1393" t="s">
        <v>137</v>
      </c>
      <c r="B17" s="1393" t="s">
        <v>138</v>
      </c>
      <c r="C17" s="1393" t="s">
        <v>139</v>
      </c>
      <c r="D17" s="1393" t="s">
        <v>140</v>
      </c>
      <c r="E17" s="1393"/>
      <c r="J17" s="368"/>
      <c r="K17" s="368"/>
      <c r="L17" s="2188"/>
      <c r="M17" s="2029"/>
      <c r="N17" s="282"/>
      <c r="O17" s="2176"/>
      <c r="P17" s="2176"/>
      <c r="Q17" s="1230" t="s">
        <v>504</v>
      </c>
      <c r="R17" s="1230" t="s">
        <v>505</v>
      </c>
      <c r="S17" s="1315" t="s">
        <v>506</v>
      </c>
      <c r="T17" s="2185" t="s">
        <v>507</v>
      </c>
      <c r="U17" s="2186"/>
      <c r="V17" s="2194"/>
      <c r="W17" s="2197"/>
      <c r="X17" s="1948"/>
    </row>
    <row s="1672" customFormat="1" customHeight="1" ht="11.25">
      <c r="A18" s="1393"/>
      <c r="B18" s="1393"/>
      <c r="C18" s="1393"/>
      <c r="D18" s="1393"/>
      <c r="E18" s="1393"/>
      <c r="F18" s="1385"/>
      <c r="G18" s="1385"/>
      <c r="H18" s="1385"/>
      <c r="I18" s="1257"/>
      <c r="J18" s="1258"/>
      <c r="K18" s="1273">
        <v>1</v>
      </c>
      <c r="L18" s="1300" t="s">
        <v>113</v>
      </c>
      <c r="M18" s="1274" t="s">
        <v>101</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171</v>
      </c>
      <c r="B19" s="1386" t="s">
        <v>172</v>
      </c>
      <c r="C19" s="1386" t="s">
        <v>173</v>
      </c>
      <c r="D19" s="1386" t="s">
        <v>174</v>
      </c>
      <c r="E19" s="1386"/>
      <c r="F19" s="1388"/>
      <c r="G19" s="1388"/>
      <c r="H19" s="1388"/>
      <c r="I19" s="349"/>
      <c r="J19" s="348"/>
      <c r="K19" s="343"/>
      <c r="L19" s="1316">
        <f>INDEX(PT_DIFFERENTIATION_NUM_NTAR,MATCH(A19,PT_DIFFERENTIATION_NTAR_ID,0))</f>
        <v>0</v>
      </c>
      <c r="M19" s="278" t="s">
        <v>126</v>
      </c>
      <c r="N19" s="280"/>
      <c r="O19" s="2269" t="str">
        <f>INDEX(PT_DIFFERENTIATION_NTAR,MATCH(A19,PT_DIFFERENTIATION_NTAR_ID,0))</f>
        <v/>
      </c>
      <c r="P19" s="2269"/>
      <c r="Q19" s="2269"/>
      <c r="R19" s="2269"/>
      <c r="S19" s="2269"/>
      <c r="T19" s="2269"/>
      <c r="U19" s="2269"/>
      <c r="V19" s="2269"/>
      <c r="W19" s="2269"/>
      <c r="X19" s="1279" t="s">
        <v>459</v>
      </c>
      <c r="Z19" s="498"/>
      <c r="AA19" s="498" t="str">
        <f>IF(M19="","",M19)</f>
        <v>Наименование тарифа</v>
      </c>
      <c r="AB19" s="498"/>
      <c r="AC19" s="498"/>
    </row>
    <row customHeight="1" ht="21">
      <c r="A20" s="1386" t="s">
        <v>171</v>
      </c>
      <c r="B20" s="1386" t="s">
        <v>172</v>
      </c>
      <c r="C20" s="1386" t="s">
        <v>173</v>
      </c>
      <c r="D20" s="1386" t="s">
        <v>174</v>
      </c>
      <c r="E20" s="1386"/>
      <c r="F20" s="1388"/>
      <c r="G20" s="1388"/>
      <c r="H20" s="1388"/>
      <c r="I20" s="1313"/>
      <c r="J20" s="340"/>
      <c r="K20" s="341"/>
      <c r="L20" s="1316" t="str">
        <f>INDEX(PT_DIFFERENTIATION_NUM_TER,MATCH(B19,PT_DIFFERENTIATION_TER_ID,0))</f>
        <v>.</v>
      </c>
      <c r="M20" s="290" t="s">
        <v>460</v>
      </c>
      <c r="N20" s="280"/>
      <c r="O20" s="2269" t="str">
        <f>INDEX(PT_DIFFERENTIATION_TER,MATCH(B19,PT_DIFFERENTIATION_TER_ID,0))</f>
        <v/>
      </c>
      <c r="P20" s="2269"/>
      <c r="Q20" s="2269"/>
      <c r="R20" s="2269"/>
      <c r="S20" s="2269"/>
      <c r="T20" s="2269"/>
      <c r="U20" s="2269"/>
      <c r="V20" s="2269"/>
      <c r="W20" s="2269"/>
      <c r="X20" s="1279" t="s">
        <v>461</v>
      </c>
      <c r="Z20" s="498"/>
      <c r="AA20" s="498" t="str">
        <f>IF(M20="","",M20)</f>
        <v>Территория действия тарифа</v>
      </c>
      <c r="AB20" s="498"/>
      <c r="AC20" s="498"/>
    </row>
    <row customHeight="1" ht="22.5">
      <c r="A21" s="1386" t="s">
        <v>171</v>
      </c>
      <c r="B21" s="1386" t="s">
        <v>172</v>
      </c>
      <c r="C21" s="1386" t="s">
        <v>173</v>
      </c>
      <c r="D21" s="1386" t="s">
        <v>174</v>
      </c>
      <c r="E21" s="1386"/>
      <c r="F21" s="1388"/>
      <c r="G21" s="1388"/>
      <c r="H21" s="1388"/>
      <c r="I21" s="342"/>
      <c r="J21" s="340"/>
      <c r="K21" s="341"/>
      <c r="L21" s="1316" t="str">
        <f>INDEX(PT_DIFFERENTIATION_NUM_CS,MATCH(C19,PT_DIFFERENTIATION_CS_ID,0))</f>
        <v>..</v>
      </c>
      <c r="M21" s="291" t="s">
        <v>462</v>
      </c>
      <c r="N21" s="280"/>
      <c r="O21" s="2269" t="str">
        <f>INDEX(PT_DIFFERENTIATION_CS,MATCH(C19,PT_DIFFERENTIATION_CS_ID,0))</f>
        <v/>
      </c>
      <c r="P21" s="2269"/>
      <c r="Q21" s="2269"/>
      <c r="R21" s="2269"/>
      <c r="S21" s="2269"/>
      <c r="T21" s="2269"/>
      <c r="U21" s="2269"/>
      <c r="V21" s="2269"/>
      <c r="W21" s="2269"/>
      <c r="X21" s="1279" t="s">
        <v>463</v>
      </c>
      <c r="Z21" s="498"/>
      <c r="AA21" s="498" t="str">
        <f>IF(M21="","",M21)</f>
        <v>Наименование системы теплоснабжения </v>
      </c>
      <c r="AB21" s="498"/>
      <c r="AC21" s="498"/>
    </row>
    <row customHeight="1" ht="21">
      <c r="A22" s="1386" t="s">
        <v>171</v>
      </c>
      <c r="B22" s="1386" t="s">
        <v>172</v>
      </c>
      <c r="C22" s="1386" t="s">
        <v>173</v>
      </c>
      <c r="D22" s="1386" t="s">
        <v>174</v>
      </c>
      <c r="E22" s="1386"/>
      <c r="F22" s="1388"/>
      <c r="G22" s="1388"/>
      <c r="H22" s="1388"/>
      <c r="I22" s="342"/>
      <c r="J22" s="340"/>
      <c r="K22" s="341"/>
      <c r="L22" s="1316" t="str">
        <f>INDEX(PT_DIFFERENTIATION_NUM_IST_TE,MATCH(D19,PT_DIFFERENTIATION_IST_TE_ID,0))</f>
        <v>...</v>
      </c>
      <c r="M22" s="292" t="s">
        <v>464</v>
      </c>
      <c r="N22" s="280"/>
      <c r="O22" s="2269" t="str">
        <f>INDEX(PT_DIFFERENTIATION_IST_TE,MATCH(D19,PT_DIFFERENTIATION_IST_TE_ID,0))</f>
        <v/>
      </c>
      <c r="P22" s="2269"/>
      <c r="Q22" s="2269"/>
      <c r="R22" s="2269"/>
      <c r="S22" s="2269"/>
      <c r="T22" s="2269"/>
      <c r="U22" s="2269"/>
      <c r="V22" s="2269"/>
      <c r="W22" s="2269"/>
      <c r="X22" s="1279" t="s">
        <v>465</v>
      </c>
      <c r="Z22" s="498"/>
      <c r="AA22" s="498" t="str">
        <f>IF(M22="","",M22)</f>
        <v>Источник тепловой энергии  </v>
      </c>
      <c r="AB22" s="498"/>
      <c r="AC22" s="498"/>
    </row>
    <row customHeight="1" ht="94.5">
      <c r="A23" s="1386" t="s">
        <v>171</v>
      </c>
      <c r="B23" s="1386" t="s">
        <v>172</v>
      </c>
      <c r="C23" s="1386" t="s">
        <v>173</v>
      </c>
      <c r="D23" s="1386" t="s">
        <v>174</v>
      </c>
      <c r="E23" s="1386"/>
      <c r="F23" s="2270" t="str">
        <f>L22&amp;".1"</f>
        <v>....1</v>
      </c>
      <c r="I23" s="2172">
        <v>1</v>
      </c>
      <c r="J23" s="1314"/>
      <c r="K23" s="344"/>
      <c r="L23" s="1316" t="str">
        <f>$F$23</f>
        <v>....1</v>
      </c>
      <c r="M23" s="266" t="s">
        <v>467</v>
      </c>
      <c r="N23" s="280"/>
      <c r="O23" s="2271"/>
      <c r="P23" s="2271"/>
      <c r="Q23" s="2271"/>
      <c r="R23" s="2271"/>
      <c r="S23" s="2271"/>
      <c r="T23" s="2271"/>
      <c r="U23" s="2271"/>
      <c r="V23" s="2271"/>
      <c r="W23" s="2271"/>
      <c r="X23" s="1279" t="s">
        <v>468</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171</v>
      </c>
      <c r="B24" s="1386" t="s">
        <v>172</v>
      </c>
      <c r="C24" s="1386" t="s">
        <v>173</v>
      </c>
      <c r="D24" s="1386" t="s">
        <v>174</v>
      </c>
      <c r="E24" s="1386"/>
      <c r="F24" s="2270"/>
      <c r="G24" s="2038" t="str">
        <f>F23&amp;".1"</f>
        <v>....1.1</v>
      </c>
      <c r="I24" s="2172"/>
      <c r="J24" s="2172">
        <v>1</v>
      </c>
      <c r="K24" s="345"/>
      <c r="L24" s="1316" t="str">
        <f>$G$24</f>
        <v>....1.1</v>
      </c>
      <c r="M24" s="267" t="s">
        <v>470</v>
      </c>
      <c r="N24" s="280"/>
      <c r="O24" s="2272"/>
      <c r="P24" s="2273"/>
      <c r="Q24" s="2273"/>
      <c r="R24" s="2273"/>
      <c r="S24" s="2273"/>
      <c r="T24" s="2273"/>
      <c r="U24" s="2273"/>
      <c r="V24" s="2273"/>
      <c r="W24" s="2274"/>
      <c r="X24" s="1279" t="s">
        <v>471</v>
      </c>
      <c r="Z24" s="498"/>
      <c r="AA24" s="498" t="str">
        <f>IF(M24="","",M24)</f>
        <v>Группа потребителей</v>
      </c>
      <c r="AB24" s="498"/>
      <c r="AC24" s="498"/>
    </row>
    <row customHeight="1" ht="11.25">
      <c r="A25" s="1386" t="s">
        <v>171</v>
      </c>
      <c r="B25" s="1386" t="s">
        <v>172</v>
      </c>
      <c r="C25" s="1386" t="s">
        <v>173</v>
      </c>
      <c r="D25" s="1386" t="s">
        <v>174</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473</v>
      </c>
      <c r="Y25" s="509">
        <f>STRCHECKDATE(O26:W26)</f>
      </c>
      <c r="Z25" s="498"/>
      <c r="AA25" s="498" t="str">
        <f>IF(M25="","",M25)</f>
        <v/>
      </c>
      <c r="AB25" s="498"/>
      <c r="AC25" s="498"/>
    </row>
    <row customHeight="1" ht="11.25">
      <c r="A26" s="1386" t="s">
        <v>171</v>
      </c>
      <c r="B26" s="1386" t="s">
        <v>172</v>
      </c>
      <c r="C26" s="1386" t="s">
        <v>173</v>
      </c>
      <c r="D26" s="1386" t="s">
        <v>174</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171</v>
      </c>
      <c r="B27" s="1386" t="s">
        <v>172</v>
      </c>
      <c r="C27" s="1386" t="s">
        <v>173</v>
      </c>
      <c r="D27" s="1386" t="s">
        <v>174</v>
      </c>
      <c r="E27" s="1386"/>
      <c r="F27" s="2270"/>
      <c r="G27" s="2038"/>
      <c r="I27" s="2172"/>
      <c r="J27" s="2172"/>
      <c r="K27" s="344"/>
      <c r="L27" s="1301"/>
      <c r="M27" s="269" t="s">
        <v>474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171</v>
      </c>
      <c r="B28" s="1386" t="s">
        <v>172</v>
      </c>
      <c r="C28" s="1386" t="s">
        <v>173</v>
      </c>
      <c r="D28" s="1386" t="s">
        <v>174</v>
      </c>
      <c r="E28" s="1386"/>
      <c r="F28" s="2270"/>
      <c r="I28" s="2172"/>
      <c r="J28" s="1314"/>
      <c r="K28" s="344"/>
      <c r="L28" s="1301"/>
      <c r="M28" s="268" t="s">
        <v>475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171</v>
      </c>
      <c r="B29" s="1386" t="s">
        <v>172</v>
      </c>
      <c r="C29" s="1386" t="s">
        <v>173</v>
      </c>
      <c r="D29" s="1386" t="s">
        <v>174</v>
      </c>
      <c r="E29" s="1386"/>
      <c r="F29" s="1388"/>
      <c r="G29" s="1388"/>
      <c r="H29" s="535"/>
      <c r="I29" s="348"/>
      <c r="J29" s="367"/>
      <c r="K29" s="343"/>
      <c r="L29" s="1301"/>
      <c r="M29" s="356" t="s">
        <v>476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171</v>
      </c>
      <c r="B30" s="1386" t="s">
        <v>172</v>
      </c>
      <c r="C30" s="1386" t="s">
        <v>173</v>
      </c>
      <c r="D30" s="1386"/>
      <c r="E30" s="1386" t="s">
        <v>1573</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171</v>
      </c>
      <c r="B31" s="1386" t="s">
        <v>172</v>
      </c>
      <c r="C31" s="1386"/>
      <c r="D31" s="1386"/>
      <c r="E31" s="1386" t="s">
        <v>1574</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1575</v>
      </c>
      <c r="B32" s="1386"/>
      <c r="C32" s="1386"/>
      <c r="D32" s="1386"/>
      <c r="E32" s="1386" t="s">
        <v>108</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242</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508</v>
      </c>
      <c r="M35" s="2200" t="s">
        <v>515</v>
      </c>
      <c r="N35" s="2200"/>
      <c r="O35" s="2200"/>
      <c r="P35" s="2200"/>
      <c r="Q35" s="2200"/>
      <c r="R35" s="2200"/>
      <c r="S35" s="2200"/>
      <c r="T35" s="2200"/>
      <c r="U35" s="2200"/>
      <c r="V35" s="2200"/>
      <c r="W35" s="2200"/>
      <c r="X35" s="2200"/>
    </row>
    <row customHeight="1" ht="104.25">
      <c r="H36" s="535"/>
      <c r="I36" s="1326"/>
      <c r="M36" s="2200" t="s">
        <v>510</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19082-4197-D68D-7BA9-9116BC91AE4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1570</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483</v>
      </c>
      <c r="N9" s="284"/>
      <c r="O9" s="2166" t="str">
        <f>IF(TITLE_DATE_CHANGE_PERIOD="",IF(TITLE_DATE_PR="","",TITLE_DATE_PR),TITLE_DATE_CHANGE_PERIOD)</f>
        <v>45280.38684027778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484</v>
      </c>
      <c r="N10" s="284"/>
      <c r="O10" s="2166" t="str">
        <f>IF(TITLE_NUMBER_PR_CHANGE="",IF(TITLE_NUMBER_PR="","",TITLE_NUMBER_PR),TITLE_NUMBER_PR_CHANGE)</f>
        <v>81/1</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188" t="s">
        <v>87</v>
      </c>
      <c r="M15" s="2029" t="s">
        <v>488</v>
      </c>
      <c r="N15" s="281"/>
      <c r="O15" s="2189" t="s">
        <v>1571</v>
      </c>
      <c r="P15" s="2190"/>
      <c r="Q15" s="2190"/>
      <c r="R15" s="2190"/>
      <c r="S15" s="2190"/>
      <c r="T15" s="2190"/>
      <c r="U15" s="2191"/>
      <c r="V15" s="2192" t="s">
        <v>490</v>
      </c>
      <c r="W15" s="2195" t="s">
        <v>1572</v>
      </c>
      <c r="X15" s="1948"/>
    </row>
    <row customHeight="1" ht="33.75">
      <c r="J16" s="368"/>
      <c r="K16" s="368"/>
      <c r="L16" s="2188"/>
      <c r="M16" s="2029"/>
      <c r="N16" s="1032"/>
      <c r="O16" s="2175" t="s">
        <v>493</v>
      </c>
      <c r="P16" s="2175" t="s">
        <v>494</v>
      </c>
      <c r="Q16" s="2177" t="s">
        <v>495</v>
      </c>
      <c r="R16" s="2178"/>
      <c r="S16" s="2177" t="s">
        <v>514</v>
      </c>
      <c r="T16" s="2184"/>
      <c r="U16" s="2178"/>
      <c r="V16" s="2193"/>
      <c r="W16" s="2196"/>
      <c r="X16" s="1948"/>
    </row>
    <row customHeight="1" ht="33.75">
      <c r="A17" s="1281" t="s">
        <v>137</v>
      </c>
      <c r="B17" s="1281" t="s">
        <v>138</v>
      </c>
      <c r="C17" s="1281" t="s">
        <v>139</v>
      </c>
      <c r="D17" s="1281" t="s">
        <v>140</v>
      </c>
      <c r="E17" s="1281"/>
      <c r="J17" s="368"/>
      <c r="K17" s="368"/>
      <c r="L17" s="2188"/>
      <c r="M17" s="2029"/>
      <c r="N17" s="282"/>
      <c r="O17" s="2176"/>
      <c r="P17" s="2176"/>
      <c r="Q17" s="1230" t="s">
        <v>504</v>
      </c>
      <c r="R17" s="1230" t="s">
        <v>505</v>
      </c>
      <c r="S17" s="1315" t="s">
        <v>506</v>
      </c>
      <c r="T17" s="2185" t="s">
        <v>507</v>
      </c>
      <c r="U17" s="2186"/>
      <c r="V17" s="2194"/>
      <c r="W17" s="2197"/>
      <c r="X17" s="1948"/>
    </row>
    <row s="1672" customFormat="1" customHeight="1" ht="11.25">
      <c r="A18" s="1281"/>
      <c r="B18" s="1281"/>
      <c r="C18" s="1281"/>
      <c r="D18" s="1281"/>
      <c r="E18" s="1281"/>
      <c r="F18" s="1309"/>
      <c r="G18" s="1309"/>
      <c r="H18" s="1309"/>
      <c r="I18" s="1257"/>
      <c r="J18" s="1258"/>
      <c r="K18" s="1273">
        <v>1</v>
      </c>
      <c r="L18" s="1300" t="s">
        <v>113</v>
      </c>
      <c r="M18" s="1274" t="s">
        <v>101</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1576</v>
      </c>
      <c r="B19" s="1289" t="s">
        <v>1577</v>
      </c>
      <c r="C19" s="1289" t="s">
        <v>1578</v>
      </c>
      <c r="D19" s="1289" t="s">
        <v>1579</v>
      </c>
      <c r="E19" s="1289"/>
      <c r="F19" s="685"/>
      <c r="G19" s="685"/>
      <c r="H19" s="685"/>
      <c r="I19" s="349"/>
      <c r="J19" s="348"/>
      <c r="K19" s="343"/>
      <c r="L19" s="1316">
        <f>INDEX(PT_DIFFERENTIATION_NUM_NTAR,MATCH(A19,PT_DIFFERENTIATION_NTAR_ID,0))</f>
      </c>
      <c r="M19" s="278" t="s">
        <v>126</v>
      </c>
      <c r="N19" s="280"/>
      <c r="O19" s="2269">
        <f>INDEX(PT_DIFFERENTIATION_NTAR,MATCH(A19,PT_DIFFERENTIATION_NTAR_ID,0))</f>
      </c>
      <c r="P19" s="2269"/>
      <c r="Q19" s="2269"/>
      <c r="R19" s="2269"/>
      <c r="S19" s="2269"/>
      <c r="T19" s="2269"/>
      <c r="U19" s="2269"/>
      <c r="V19" s="2269"/>
      <c r="W19" s="2269"/>
      <c r="X19" s="1279" t="s">
        <v>459</v>
      </c>
      <c r="Z19" s="498"/>
      <c r="AA19" s="498" t="str">
        <f>IF(M19="","",M19)</f>
        <v>Наименование тарифа</v>
      </c>
      <c r="AB19" s="498"/>
      <c r="AC19" s="498"/>
    </row>
    <row customHeight="1" ht="21">
      <c r="A20" s="1289" t="s">
        <v>1576</v>
      </c>
      <c r="B20" s="1289" t="s">
        <v>1577</v>
      </c>
      <c r="C20" s="1289" t="s">
        <v>1578</v>
      </c>
      <c r="D20" s="1289" t="s">
        <v>1579</v>
      </c>
      <c r="E20" s="1289"/>
      <c r="F20" s="685"/>
      <c r="G20" s="685"/>
      <c r="H20" s="685"/>
      <c r="I20" s="1313"/>
      <c r="J20" s="340"/>
      <c r="K20" s="341"/>
      <c r="L20" s="1316">
        <f>INDEX(PT_DIFFERENTIATION_NUM_TER,MATCH(B19,PT_DIFFERENTIATION_TER_ID,0))</f>
      </c>
      <c r="M20" s="290" t="s">
        <v>460</v>
      </c>
      <c r="N20" s="280"/>
      <c r="O20" s="2269">
        <f>INDEX(PT_DIFFERENTIATION_TER,MATCH(B19,PT_DIFFERENTIATION_TER_ID,0))</f>
      </c>
      <c r="P20" s="2269"/>
      <c r="Q20" s="2269"/>
      <c r="R20" s="2269"/>
      <c r="S20" s="2269"/>
      <c r="T20" s="2269"/>
      <c r="U20" s="2269"/>
      <c r="V20" s="2269"/>
      <c r="W20" s="2269"/>
      <c r="X20" s="1279" t="s">
        <v>461</v>
      </c>
      <c r="Z20" s="498"/>
      <c r="AA20" s="498" t="str">
        <f>IF(M20="","",M20)</f>
        <v>Территория действия тарифа</v>
      </c>
      <c r="AB20" s="498"/>
      <c r="AC20" s="498"/>
    </row>
    <row customHeight="1" ht="22.5">
      <c r="A21" s="1289" t="s">
        <v>1576</v>
      </c>
      <c r="B21" s="1289" t="s">
        <v>1577</v>
      </c>
      <c r="C21" s="1289" t="s">
        <v>1578</v>
      </c>
      <c r="D21" s="1289" t="s">
        <v>1579</v>
      </c>
      <c r="E21" s="1289"/>
      <c r="F21" s="685"/>
      <c r="G21" s="685"/>
      <c r="H21" s="685"/>
      <c r="I21" s="342"/>
      <c r="J21" s="340"/>
      <c r="K21" s="341"/>
      <c r="L21" s="1316">
        <f>INDEX(PT_DIFFERENTIATION_NUM_CS,MATCH(C19,PT_DIFFERENTIATION_CS_ID,0))</f>
      </c>
      <c r="M21" s="291" t="s">
        <v>462</v>
      </c>
      <c r="N21" s="280"/>
      <c r="O21" s="2269">
        <f>INDEX(PT_DIFFERENTIATION_CS,MATCH(C19,PT_DIFFERENTIATION_CS_ID,0))</f>
      </c>
      <c r="P21" s="2269"/>
      <c r="Q21" s="2269"/>
      <c r="R21" s="2269"/>
      <c r="S21" s="2269"/>
      <c r="T21" s="2269"/>
      <c r="U21" s="2269"/>
      <c r="V21" s="2269"/>
      <c r="W21" s="2269"/>
      <c r="X21" s="1279" t="s">
        <v>463</v>
      </c>
      <c r="Z21" s="498"/>
      <c r="AA21" s="498" t="str">
        <f>IF(M21="","",M21)</f>
        <v>Наименование системы теплоснабжения </v>
      </c>
      <c r="AB21" s="498"/>
      <c r="AC21" s="498"/>
    </row>
    <row customHeight="1" ht="21">
      <c r="A22" s="1289" t="s">
        <v>1576</v>
      </c>
      <c r="B22" s="1289" t="s">
        <v>1577</v>
      </c>
      <c r="C22" s="1289" t="s">
        <v>1578</v>
      </c>
      <c r="D22" s="1289" t="s">
        <v>1579</v>
      </c>
      <c r="E22" s="1289"/>
      <c r="F22" s="685"/>
      <c r="G22" s="685"/>
      <c r="H22" s="685"/>
      <c r="I22" s="342"/>
      <c r="J22" s="340"/>
      <c r="K22" s="341"/>
      <c r="L22" s="1316">
        <f>INDEX(PT_DIFFERENTIATION_NUM_IST_TE,MATCH(D19,PT_DIFFERENTIATION_IST_TE_ID,0))</f>
      </c>
      <c r="M22" s="292" t="s">
        <v>464</v>
      </c>
      <c r="N22" s="280"/>
      <c r="O22" s="2269">
        <f>INDEX(PT_DIFFERENTIATION_IST_TE,MATCH(D19,PT_DIFFERENTIATION_IST_TE_ID,0))</f>
      </c>
      <c r="P22" s="2269"/>
      <c r="Q22" s="2269"/>
      <c r="R22" s="2269"/>
      <c r="S22" s="2269"/>
      <c r="T22" s="2269"/>
      <c r="U22" s="2269"/>
      <c r="V22" s="2269"/>
      <c r="W22" s="2269"/>
      <c r="X22" s="1279" t="s">
        <v>465</v>
      </c>
      <c r="Z22" s="498"/>
      <c r="AA22" s="498" t="str">
        <f>IF(M22="","",M22)</f>
        <v>Источник тепловой энергии  </v>
      </c>
      <c r="AB22" s="498"/>
      <c r="AC22" s="498"/>
    </row>
    <row customHeight="1" ht="94.5">
      <c r="A23" s="1289" t="s">
        <v>1576</v>
      </c>
      <c r="B23" s="1289" t="s">
        <v>1577</v>
      </c>
      <c r="C23" s="1289" t="s">
        <v>1578</v>
      </c>
      <c r="D23" s="1289" t="s">
        <v>1579</v>
      </c>
      <c r="E23" s="1289"/>
      <c r="F23" s="1946">
        <f>L22&amp;".1"</f>
      </c>
      <c r="I23" s="2172">
        <v>1</v>
      </c>
      <c r="J23" s="1314"/>
      <c r="K23" s="344"/>
      <c r="L23" s="1316">
        <f>$F$23</f>
      </c>
      <c r="M23" s="266" t="s">
        <v>467</v>
      </c>
      <c r="N23" s="280"/>
      <c r="O23" s="2271"/>
      <c r="P23" s="2271"/>
      <c r="Q23" s="2271"/>
      <c r="R23" s="2271"/>
      <c r="S23" s="2271"/>
      <c r="T23" s="2271"/>
      <c r="U23" s="2271"/>
      <c r="V23" s="2271"/>
      <c r="W23" s="2271"/>
      <c r="X23" s="1279" t="s">
        <v>468</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1576</v>
      </c>
      <c r="B24" s="1289" t="s">
        <v>1577</v>
      </c>
      <c r="C24" s="1289" t="s">
        <v>1578</v>
      </c>
      <c r="D24" s="1289" t="s">
        <v>1579</v>
      </c>
      <c r="E24" s="1289"/>
      <c r="F24" s="1946"/>
      <c r="G24" s="1920">
        <f>F23&amp;".1"</f>
      </c>
      <c r="I24" s="2172"/>
      <c r="J24" s="2172">
        <v>1</v>
      </c>
      <c r="K24" s="345"/>
      <c r="L24" s="1316">
        <f>$G$24</f>
      </c>
      <c r="M24" s="267" t="s">
        <v>470</v>
      </c>
      <c r="N24" s="280"/>
      <c r="O24" s="2272"/>
      <c r="P24" s="2273"/>
      <c r="Q24" s="2273"/>
      <c r="R24" s="2273"/>
      <c r="S24" s="2273"/>
      <c r="T24" s="2273"/>
      <c r="U24" s="2273"/>
      <c r="V24" s="2273"/>
      <c r="W24" s="2274"/>
      <c r="X24" s="1279" t="s">
        <v>471</v>
      </c>
      <c r="Z24" s="498"/>
      <c r="AA24" s="498" t="str">
        <f>IF(M24="","",M24)</f>
        <v>Группа потребителей</v>
      </c>
      <c r="AB24" s="498"/>
      <c r="AC24" s="498"/>
    </row>
    <row customHeight="1" ht="11.25">
      <c r="A25" s="1289" t="s">
        <v>1576</v>
      </c>
      <c r="B25" s="1289" t="s">
        <v>1577</v>
      </c>
      <c r="C25" s="1289" t="s">
        <v>1578</v>
      </c>
      <c r="D25" s="1289" t="s">
        <v>1579</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473</v>
      </c>
      <c r="Y25" s="509">
        <f>STRCHECKDATE(O26:W26)</f>
      </c>
      <c r="Z25" s="498"/>
      <c r="AA25" s="498" t="str">
        <f>IF(M25="","",M25)</f>
        <v/>
      </c>
      <c r="AB25" s="498"/>
      <c r="AC25" s="498"/>
    </row>
    <row customHeight="1" ht="11.25">
      <c r="A26" s="1289" t="s">
        <v>1576</v>
      </c>
      <c r="B26" s="1289" t="s">
        <v>1577</v>
      </c>
      <c r="C26" s="1289" t="s">
        <v>1578</v>
      </c>
      <c r="D26" s="1289" t="s">
        <v>1579</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1576</v>
      </c>
      <c r="B27" s="1289" t="s">
        <v>1577</v>
      </c>
      <c r="C27" s="1289" t="s">
        <v>1578</v>
      </c>
      <c r="D27" s="1289" t="s">
        <v>1579</v>
      </c>
      <c r="E27" s="1289"/>
      <c r="F27" s="1946"/>
      <c r="G27" s="1920"/>
      <c r="I27" s="2172"/>
      <c r="J27" s="2172"/>
      <c r="K27" s="344"/>
      <c r="L27" s="1301"/>
      <c r="M27" s="269" t="s">
        <v>474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1576</v>
      </c>
      <c r="B28" s="1289" t="s">
        <v>1577</v>
      </c>
      <c r="C28" s="1289" t="s">
        <v>1578</v>
      </c>
      <c r="D28" s="1289" t="s">
        <v>1579</v>
      </c>
      <c r="E28" s="1289"/>
      <c r="F28" s="1946"/>
      <c r="I28" s="2172"/>
      <c r="J28" s="1314"/>
      <c r="K28" s="344"/>
      <c r="L28" s="1301"/>
      <c r="M28" s="268" t="s">
        <v>475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1576</v>
      </c>
      <c r="B29" s="1289" t="s">
        <v>1577</v>
      </c>
      <c r="C29" s="1289" t="s">
        <v>1578</v>
      </c>
      <c r="D29" s="1289" t="s">
        <v>1579</v>
      </c>
      <c r="E29" s="1289"/>
      <c r="F29" s="685"/>
      <c r="G29" s="685"/>
      <c r="H29" s="507"/>
      <c r="I29" s="348"/>
      <c r="J29" s="367"/>
      <c r="K29" s="343"/>
      <c r="L29" s="1301"/>
      <c r="M29" s="356" t="s">
        <v>476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1576</v>
      </c>
      <c r="B30" s="1289" t="s">
        <v>1577</v>
      </c>
      <c r="C30" s="1289" t="s">
        <v>1578</v>
      </c>
      <c r="D30" s="1289"/>
      <c r="E30" s="1289" t="s">
        <v>1573</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1576</v>
      </c>
      <c r="B31" s="1289" t="s">
        <v>1577</v>
      </c>
      <c r="C31" s="1289"/>
      <c r="D31" s="1289"/>
      <c r="E31" s="1289" t="s">
        <v>1574</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1580</v>
      </c>
      <c r="B32" s="1289"/>
      <c r="C32" s="1289"/>
      <c r="D32" s="1289"/>
      <c r="E32" s="1289" t="s">
        <v>108</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242</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508</v>
      </c>
      <c r="M35" s="2200" t="s">
        <v>515</v>
      </c>
      <c r="N35" s="2200"/>
      <c r="O35" s="2200"/>
      <c r="P35" s="2200"/>
      <c r="Q35" s="2200"/>
      <c r="R35" s="2200"/>
      <c r="S35" s="2200"/>
      <c r="T35" s="2200"/>
      <c r="U35" s="2200"/>
      <c r="V35" s="2200"/>
      <c r="W35" s="2200"/>
      <c r="X35" s="2200"/>
    </row>
    <row customHeight="1" ht="104.25">
      <c r="F36" s="1326"/>
      <c r="G36" s="1326"/>
      <c r="H36" s="507"/>
      <c r="I36" s="1326"/>
      <c r="M36" s="2200" t="s">
        <v>510</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D15F5-BA75-A954-8AB7-D24D1B57522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1570</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483</v>
      </c>
      <c r="N9" s="284"/>
      <c r="O9" s="2166" t="str">
        <f>IF(TITLE_DATE_CHANGE_PERIOD="",IF(TITLE_DATE_PR="","",TITLE_DATE_PR),TITLE_DATE_CHANGE_PERIOD)</f>
        <v>45280.38684027778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484</v>
      </c>
      <c r="N10" s="284"/>
      <c r="O10" s="2166" t="str">
        <f>IF(TITLE_NUMBER_PR_CHANGE="",IF(TITLE_NUMBER_PR="","",TITLE_NUMBER_PR),TITLE_NUMBER_PR_CHANGE)</f>
        <v>81/1</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188" t="s">
        <v>87</v>
      </c>
      <c r="M15" s="2029" t="s">
        <v>488</v>
      </c>
      <c r="N15" s="281"/>
      <c r="O15" s="2189" t="s">
        <v>1571</v>
      </c>
      <c r="P15" s="2190"/>
      <c r="Q15" s="2190"/>
      <c r="R15" s="2190"/>
      <c r="S15" s="2190"/>
      <c r="T15" s="2190"/>
      <c r="U15" s="2191"/>
      <c r="V15" s="2192" t="s">
        <v>490</v>
      </c>
      <c r="W15" s="2195" t="s">
        <v>1572</v>
      </c>
      <c r="X15" s="1948"/>
    </row>
    <row customHeight="1" ht="33.75">
      <c r="J16" s="368"/>
      <c r="K16" s="368"/>
      <c r="L16" s="2188"/>
      <c r="M16" s="2029"/>
      <c r="N16" s="1032"/>
      <c r="O16" s="2175" t="s">
        <v>493</v>
      </c>
      <c r="P16" s="2175" t="s">
        <v>494</v>
      </c>
      <c r="Q16" s="2177" t="s">
        <v>495</v>
      </c>
      <c r="R16" s="2178"/>
      <c r="S16" s="2177" t="s">
        <v>514</v>
      </c>
      <c r="T16" s="2184"/>
      <c r="U16" s="2178"/>
      <c r="V16" s="2193"/>
      <c r="W16" s="2196"/>
      <c r="X16" s="1948"/>
    </row>
    <row customHeight="1" ht="33.75">
      <c r="A17" s="1281" t="s">
        <v>137</v>
      </c>
      <c r="B17" s="1281" t="s">
        <v>138</v>
      </c>
      <c r="C17" s="1281" t="s">
        <v>139</v>
      </c>
      <c r="D17" s="1281" t="s">
        <v>140</v>
      </c>
      <c r="E17" s="1281"/>
      <c r="J17" s="368"/>
      <c r="K17" s="368"/>
      <c r="L17" s="2188"/>
      <c r="M17" s="2029"/>
      <c r="N17" s="282"/>
      <c r="O17" s="2176"/>
      <c r="P17" s="2176"/>
      <c r="Q17" s="1230" t="s">
        <v>504</v>
      </c>
      <c r="R17" s="1230" t="s">
        <v>505</v>
      </c>
      <c r="S17" s="1315" t="s">
        <v>506</v>
      </c>
      <c r="T17" s="2185" t="s">
        <v>507</v>
      </c>
      <c r="U17" s="2186"/>
      <c r="V17" s="2194"/>
      <c r="W17" s="2197"/>
      <c r="X17" s="1948"/>
    </row>
    <row s="1672" customFormat="1" customHeight="1" ht="11.25">
      <c r="A18" s="1281"/>
      <c r="B18" s="1281"/>
      <c r="C18" s="1281"/>
      <c r="D18" s="1281"/>
      <c r="E18" s="1281"/>
      <c r="F18" s="1309"/>
      <c r="G18" s="1309"/>
      <c r="H18" s="1309"/>
      <c r="I18" s="1257"/>
      <c r="J18" s="1258"/>
      <c r="K18" s="1273">
        <v>1</v>
      </c>
      <c r="L18" s="1300" t="s">
        <v>113</v>
      </c>
      <c r="M18" s="1274" t="s">
        <v>101</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1581</v>
      </c>
      <c r="B19" s="1289" t="s">
        <v>1582</v>
      </c>
      <c r="C19" s="1289" t="s">
        <v>1583</v>
      </c>
      <c r="D19" s="1289" t="s">
        <v>1584</v>
      </c>
      <c r="E19" s="1289"/>
      <c r="F19" s="685"/>
      <c r="G19" s="685"/>
      <c r="H19" s="685"/>
      <c r="I19" s="349"/>
      <c r="J19" s="348"/>
      <c r="K19" s="343"/>
      <c r="L19" s="1316">
        <f>INDEX(PT_DIFFERENTIATION_NUM_NTAR,MATCH(A19,PT_DIFFERENTIATION_NTAR_ID,0))</f>
      </c>
      <c r="M19" s="278" t="s">
        <v>126</v>
      </c>
      <c r="N19" s="280"/>
      <c r="O19" s="2269">
        <f>INDEX(PT_DIFFERENTIATION_NTAR,MATCH(A19,PT_DIFFERENTIATION_NTAR_ID,0))</f>
      </c>
      <c r="P19" s="2269"/>
      <c r="Q19" s="2269"/>
      <c r="R19" s="2269"/>
      <c r="S19" s="2269"/>
      <c r="T19" s="2269"/>
      <c r="U19" s="2269"/>
      <c r="V19" s="2269"/>
      <c r="W19" s="2269"/>
      <c r="X19" s="1279" t="s">
        <v>459</v>
      </c>
      <c r="Z19" s="498"/>
      <c r="AA19" s="498" t="str">
        <f>IF(M19="","",M19)</f>
        <v>Наименование тарифа</v>
      </c>
      <c r="AB19" s="498"/>
      <c r="AC19" s="498"/>
    </row>
    <row customHeight="1" ht="21">
      <c r="A20" s="1289" t="s">
        <v>1581</v>
      </c>
      <c r="B20" s="1289" t="s">
        <v>1582</v>
      </c>
      <c r="C20" s="1289" t="s">
        <v>1583</v>
      </c>
      <c r="D20" s="1289" t="s">
        <v>1584</v>
      </c>
      <c r="E20" s="1289"/>
      <c r="F20" s="685"/>
      <c r="G20" s="685"/>
      <c r="H20" s="685"/>
      <c r="I20" s="1313"/>
      <c r="J20" s="340"/>
      <c r="K20" s="341"/>
      <c r="L20" s="1316">
        <f>INDEX(PT_DIFFERENTIATION_NUM_TER,MATCH(B19,PT_DIFFERENTIATION_TER_ID,0))</f>
      </c>
      <c r="M20" s="290" t="s">
        <v>460</v>
      </c>
      <c r="N20" s="280"/>
      <c r="O20" s="2269">
        <f>INDEX(PT_DIFFERENTIATION_TER,MATCH(B19,PT_DIFFERENTIATION_TER_ID,0))</f>
      </c>
      <c r="P20" s="2269"/>
      <c r="Q20" s="2269"/>
      <c r="R20" s="2269"/>
      <c r="S20" s="2269"/>
      <c r="T20" s="2269"/>
      <c r="U20" s="2269"/>
      <c r="V20" s="2269"/>
      <c r="W20" s="2269"/>
      <c r="X20" s="1279" t="s">
        <v>461</v>
      </c>
      <c r="Z20" s="498"/>
      <c r="AA20" s="498" t="str">
        <f>IF(M20="","",M20)</f>
        <v>Территория действия тарифа</v>
      </c>
      <c r="AB20" s="498"/>
      <c r="AC20" s="498"/>
    </row>
    <row customHeight="1" ht="22.5">
      <c r="A21" s="1289" t="s">
        <v>1581</v>
      </c>
      <c r="B21" s="1289" t="s">
        <v>1582</v>
      </c>
      <c r="C21" s="1289" t="s">
        <v>1583</v>
      </c>
      <c r="D21" s="1289" t="s">
        <v>1584</v>
      </c>
      <c r="E21" s="1289"/>
      <c r="F21" s="685"/>
      <c r="G21" s="685"/>
      <c r="H21" s="685"/>
      <c r="I21" s="342"/>
      <c r="J21" s="340"/>
      <c r="K21" s="341"/>
      <c r="L21" s="1316">
        <f>INDEX(PT_DIFFERENTIATION_NUM_CS,MATCH(C19,PT_DIFFERENTIATION_CS_ID,0))</f>
      </c>
      <c r="M21" s="291" t="s">
        <v>462</v>
      </c>
      <c r="N21" s="280"/>
      <c r="O21" s="2269">
        <f>INDEX(PT_DIFFERENTIATION_CS,MATCH(C19,PT_DIFFERENTIATION_CS_ID,0))</f>
      </c>
      <c r="P21" s="2269"/>
      <c r="Q21" s="2269"/>
      <c r="R21" s="2269"/>
      <c r="S21" s="2269"/>
      <c r="T21" s="2269"/>
      <c r="U21" s="2269"/>
      <c r="V21" s="2269"/>
      <c r="W21" s="2269"/>
      <c r="X21" s="1279" t="s">
        <v>463</v>
      </c>
      <c r="Z21" s="498"/>
      <c r="AA21" s="498" t="str">
        <f>IF(M21="","",M21)</f>
        <v>Наименование системы теплоснабжения </v>
      </c>
      <c r="AB21" s="498"/>
      <c r="AC21" s="498"/>
    </row>
    <row customHeight="1" ht="21">
      <c r="A22" s="1289" t="s">
        <v>1581</v>
      </c>
      <c r="B22" s="1289" t="s">
        <v>1582</v>
      </c>
      <c r="C22" s="1289" t="s">
        <v>1583</v>
      </c>
      <c r="D22" s="1289" t="s">
        <v>1584</v>
      </c>
      <c r="E22" s="1289"/>
      <c r="F22" s="685"/>
      <c r="G22" s="685"/>
      <c r="H22" s="685"/>
      <c r="I22" s="342"/>
      <c r="J22" s="340"/>
      <c r="K22" s="341"/>
      <c r="L22" s="1316">
        <f>INDEX(PT_DIFFERENTIATION_NUM_IST_TE,MATCH(D19,PT_DIFFERENTIATION_IST_TE_ID,0))</f>
      </c>
      <c r="M22" s="292" t="s">
        <v>464</v>
      </c>
      <c r="N22" s="280"/>
      <c r="O22" s="2269">
        <f>INDEX(PT_DIFFERENTIATION_IST_TE,MATCH(D19,PT_DIFFERENTIATION_IST_TE_ID,0))</f>
      </c>
      <c r="P22" s="2269"/>
      <c r="Q22" s="2269"/>
      <c r="R22" s="2269"/>
      <c r="S22" s="2269"/>
      <c r="T22" s="2269"/>
      <c r="U22" s="2269"/>
      <c r="V22" s="2269"/>
      <c r="W22" s="2269"/>
      <c r="X22" s="1279" t="s">
        <v>465</v>
      </c>
      <c r="Z22" s="498"/>
      <c r="AA22" s="498" t="str">
        <f>IF(M22="","",M22)</f>
        <v>Источник тепловой энергии  </v>
      </c>
      <c r="AB22" s="498"/>
      <c r="AC22" s="498"/>
    </row>
    <row customHeight="1" ht="94.5">
      <c r="A23" s="1289" t="s">
        <v>1581</v>
      </c>
      <c r="B23" s="1289" t="s">
        <v>1582</v>
      </c>
      <c r="C23" s="1289" t="s">
        <v>1583</v>
      </c>
      <c r="D23" s="1289" t="s">
        <v>1584</v>
      </c>
      <c r="E23" s="1289"/>
      <c r="F23" s="1946">
        <f>L22&amp;".1"</f>
      </c>
      <c r="I23" s="2172">
        <v>1</v>
      </c>
      <c r="J23" s="1314"/>
      <c r="K23" s="344"/>
      <c r="L23" s="1316">
        <f>$F$23</f>
      </c>
      <c r="M23" s="266" t="s">
        <v>467</v>
      </c>
      <c r="N23" s="280"/>
      <c r="O23" s="2271"/>
      <c r="P23" s="2271"/>
      <c r="Q23" s="2271"/>
      <c r="R23" s="2271"/>
      <c r="S23" s="2271"/>
      <c r="T23" s="2271"/>
      <c r="U23" s="2271"/>
      <c r="V23" s="2271"/>
      <c r="W23" s="2271"/>
      <c r="X23" s="1279" t="s">
        <v>468</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1581</v>
      </c>
      <c r="B24" s="1289" t="s">
        <v>1582</v>
      </c>
      <c r="C24" s="1289" t="s">
        <v>1583</v>
      </c>
      <c r="D24" s="1289" t="s">
        <v>1584</v>
      </c>
      <c r="E24" s="1289"/>
      <c r="F24" s="1946"/>
      <c r="G24" s="1920">
        <f>F23&amp;".1"</f>
      </c>
      <c r="I24" s="2172"/>
      <c r="J24" s="2172">
        <v>1</v>
      </c>
      <c r="K24" s="345"/>
      <c r="L24" s="1316">
        <f>$G$24</f>
      </c>
      <c r="M24" s="267" t="s">
        <v>470</v>
      </c>
      <c r="N24" s="280"/>
      <c r="O24" s="2272"/>
      <c r="P24" s="2273"/>
      <c r="Q24" s="2273"/>
      <c r="R24" s="2273"/>
      <c r="S24" s="2273"/>
      <c r="T24" s="2273"/>
      <c r="U24" s="2273"/>
      <c r="V24" s="2273"/>
      <c r="W24" s="2274"/>
      <c r="X24" s="1279" t="s">
        <v>471</v>
      </c>
      <c r="Z24" s="498"/>
      <c r="AA24" s="498" t="str">
        <f>IF(M24="","",M24)</f>
        <v>Группа потребителей</v>
      </c>
      <c r="AB24" s="498"/>
      <c r="AC24" s="498"/>
    </row>
    <row customHeight="1" ht="11.25">
      <c r="A25" s="1289" t="s">
        <v>1581</v>
      </c>
      <c r="B25" s="1289" t="s">
        <v>1582</v>
      </c>
      <c r="C25" s="1289" t="s">
        <v>1583</v>
      </c>
      <c r="D25" s="1289" t="s">
        <v>1584</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473</v>
      </c>
      <c r="Y25" s="509">
        <f>STRCHECKDATE(O26:W26)</f>
      </c>
      <c r="Z25" s="498"/>
      <c r="AA25" s="498" t="str">
        <f>IF(M25="","",M25)</f>
        <v/>
      </c>
      <c r="AB25" s="498"/>
      <c r="AC25" s="498"/>
    </row>
    <row customHeight="1" ht="11.25">
      <c r="A26" s="1289" t="s">
        <v>1581</v>
      </c>
      <c r="B26" s="1289" t="s">
        <v>1582</v>
      </c>
      <c r="C26" s="1289" t="s">
        <v>1583</v>
      </c>
      <c r="D26" s="1289" t="s">
        <v>1584</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1581</v>
      </c>
      <c r="B27" s="1289" t="s">
        <v>1582</v>
      </c>
      <c r="C27" s="1289" t="s">
        <v>1583</v>
      </c>
      <c r="D27" s="1289" t="s">
        <v>1584</v>
      </c>
      <c r="E27" s="1289"/>
      <c r="F27" s="1946"/>
      <c r="G27" s="1920"/>
      <c r="I27" s="2172"/>
      <c r="J27" s="2172"/>
      <c r="K27" s="344"/>
      <c r="L27" s="1301"/>
      <c r="M27" s="269" t="s">
        <v>474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1581</v>
      </c>
      <c r="B28" s="1289" t="s">
        <v>1582</v>
      </c>
      <c r="C28" s="1289" t="s">
        <v>1583</v>
      </c>
      <c r="D28" s="1289" t="s">
        <v>1584</v>
      </c>
      <c r="E28" s="1289"/>
      <c r="F28" s="1946"/>
      <c r="I28" s="2172"/>
      <c r="J28" s="1314"/>
      <c r="K28" s="344"/>
      <c r="L28" s="1301"/>
      <c r="M28" s="268" t="s">
        <v>475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1581</v>
      </c>
      <c r="B29" s="1289" t="s">
        <v>1582</v>
      </c>
      <c r="C29" s="1289" t="s">
        <v>1583</v>
      </c>
      <c r="D29" s="1289" t="s">
        <v>1584</v>
      </c>
      <c r="E29" s="1289"/>
      <c r="F29" s="685"/>
      <c r="G29" s="685"/>
      <c r="H29" s="507"/>
      <c r="I29" s="348"/>
      <c r="J29" s="367"/>
      <c r="K29" s="343"/>
      <c r="L29" s="1301"/>
      <c r="M29" s="356" t="s">
        <v>476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1581</v>
      </c>
      <c r="B30" s="1289" t="s">
        <v>1582</v>
      </c>
      <c r="C30" s="1289" t="s">
        <v>1583</v>
      </c>
      <c r="D30" s="1289"/>
      <c r="E30" s="1289" t="s">
        <v>1573</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1581</v>
      </c>
      <c r="B31" s="1289" t="s">
        <v>1582</v>
      </c>
      <c r="C31" s="1289"/>
      <c r="D31" s="1289"/>
      <c r="E31" s="1289" t="s">
        <v>1574</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1585</v>
      </c>
      <c r="B32" s="1289"/>
      <c r="C32" s="1289"/>
      <c r="D32" s="1289"/>
      <c r="E32" s="1289" t="s">
        <v>108</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242</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508</v>
      </c>
      <c r="M35" s="2200" t="s">
        <v>515</v>
      </c>
      <c r="N35" s="2200"/>
      <c r="O35" s="2200"/>
      <c r="P35" s="2200"/>
      <c r="Q35" s="2200"/>
      <c r="R35" s="2200"/>
      <c r="S35" s="2200"/>
      <c r="T35" s="2200"/>
      <c r="U35" s="2200"/>
      <c r="V35" s="2200"/>
      <c r="W35" s="2200"/>
      <c r="X35" s="2200"/>
    </row>
    <row customHeight="1" ht="104.25">
      <c r="F36" s="1326"/>
      <c r="G36" s="1326"/>
      <c r="H36" s="507"/>
      <c r="I36" s="1326"/>
      <c r="M36" s="2200" t="s">
        <v>510</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2F45A-EF3C-DAA6-2D2C-BEEEFEB826D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1586</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483</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484</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1587</v>
      </c>
      <c r="R11" s="360" t="s">
        <v>1588</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487</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029" t="s">
        <v>87</v>
      </c>
      <c r="M15" s="2029" t="s">
        <v>1589</v>
      </c>
      <c r="N15" s="1225"/>
      <c r="O15" s="2029" t="s">
        <v>1590</v>
      </c>
      <c r="P15" s="2028" t="s">
        <v>1591</v>
      </c>
      <c r="Q15" s="2028" t="s">
        <v>1571</v>
      </c>
      <c r="R15" s="2028"/>
      <c r="S15" s="2028"/>
      <c r="T15" s="2028"/>
      <c r="U15" s="2028"/>
      <c r="V15" s="2029" t="s">
        <v>490</v>
      </c>
      <c r="W15" s="2280" t="s">
        <v>1572</v>
      </c>
      <c r="X15" s="1948"/>
    </row>
    <row customHeight="1" ht="25.5">
      <c r="J16" s="368"/>
      <c r="K16" s="368"/>
      <c r="L16" s="2029"/>
      <c r="M16" s="2029"/>
      <c r="N16" s="1225"/>
      <c r="O16" s="2029"/>
      <c r="P16" s="2028"/>
      <c r="Q16" s="2028" t="s">
        <v>1592</v>
      </c>
      <c r="R16" s="2028"/>
      <c r="S16" s="2219" t="s">
        <v>514</v>
      </c>
      <c r="T16" s="2219"/>
      <c r="U16" s="2219"/>
      <c r="V16" s="2029"/>
      <c r="W16" s="2280"/>
      <c r="X16" s="1948"/>
    </row>
    <row customHeight="1" ht="14.25">
      <c r="J17" s="368"/>
      <c r="K17" s="368"/>
      <c r="L17" s="2029"/>
      <c r="M17" s="2029"/>
      <c r="N17" s="1225"/>
      <c r="O17" s="2029"/>
      <c r="P17" s="2028"/>
      <c r="Q17" s="1225" t="s">
        <v>551</v>
      </c>
      <c r="R17" s="1225" t="s">
        <v>552</v>
      </c>
      <c r="S17" s="1229" t="s">
        <v>506</v>
      </c>
      <c r="T17" s="2282" t="s">
        <v>507</v>
      </c>
      <c r="U17" s="2282"/>
      <c r="V17" s="2029"/>
      <c r="W17" s="2280"/>
      <c r="X17" s="1948"/>
    </row>
    <row customHeight="1" ht="14.25">
      <c r="J18" s="368"/>
      <c r="K18" s="272">
        <v>1</v>
      </c>
      <c r="L18" s="446" t="s">
        <v>113</v>
      </c>
      <c r="M18" s="446" t="s">
        <v>101</v>
      </c>
      <c r="N18" s="1261" t="s">
        <v>101</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126</v>
      </c>
      <c r="N19" s="297"/>
      <c r="O19" s="2281"/>
      <c r="P19" s="2281"/>
      <c r="Q19" s="2281"/>
      <c r="R19" s="2281"/>
      <c r="S19" s="2281"/>
      <c r="T19" s="2281"/>
      <c r="U19" s="2281"/>
      <c r="V19" s="2281"/>
      <c r="W19" s="2281"/>
      <c r="X19" s="333" t="s">
        <v>459</v>
      </c>
    </row>
    <row customHeight="1" ht="22.5">
      <c r="A20" s="2172"/>
      <c r="B20" s="2172">
        <v>1</v>
      </c>
      <c r="C20" s="516"/>
      <c r="D20" s="516"/>
      <c r="E20" s="516"/>
      <c r="F20" s="516"/>
      <c r="G20" s="377"/>
      <c r="H20" s="1228"/>
      <c r="I20" s="351"/>
      <c r="J20" s="1235"/>
      <c r="K20" s="1156"/>
      <c r="L20" s="1234">
        <f>MERGEVALUE(A20)&amp;"."&amp;MERGEVALUE(B20)</f>
      </c>
      <c r="M20" s="290" t="s">
        <v>460</v>
      </c>
      <c r="N20" s="297"/>
      <c r="O20" s="2281"/>
      <c r="P20" s="2281"/>
      <c r="Q20" s="2281"/>
      <c r="R20" s="2281"/>
      <c r="S20" s="2281"/>
      <c r="T20" s="2281"/>
      <c r="U20" s="2281"/>
      <c r="V20" s="2281"/>
      <c r="W20" s="2281"/>
      <c r="X20" s="333" t="s">
        <v>461</v>
      </c>
    </row>
    <row customHeight="1" ht="22.5">
      <c r="A21" s="2172"/>
      <c r="B21" s="2172"/>
      <c r="C21" s="2172">
        <v>1</v>
      </c>
      <c r="D21" s="516"/>
      <c r="E21" s="516"/>
      <c r="F21" s="516"/>
      <c r="G21" s="377"/>
      <c r="H21" s="1228"/>
      <c r="I21" s="352"/>
      <c r="J21" s="1235"/>
      <c r="K21" s="1156"/>
      <c r="L21" s="1234">
        <f>MERGEVALUE(A21)&amp;"."&amp;MERGEVALUE(B21)&amp;"."&amp;MERGEVALUE(C21)</f>
      </c>
      <c r="M21" s="291" t="s">
        <v>462</v>
      </c>
      <c r="N21" s="297"/>
      <c r="O21" s="2281"/>
      <c r="P21" s="2281"/>
      <c r="Q21" s="2281"/>
      <c r="R21" s="2281"/>
      <c r="S21" s="2281"/>
      <c r="T21" s="2281"/>
      <c r="U21" s="2281"/>
      <c r="V21" s="2281"/>
      <c r="W21" s="2281"/>
      <c r="X21" s="333" t="s">
        <v>463</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464</v>
      </c>
      <c r="N22" s="297"/>
      <c r="O22" s="2281"/>
      <c r="P22" s="2281"/>
      <c r="Q22" s="2281"/>
      <c r="R22" s="2281"/>
      <c r="S22" s="2281"/>
      <c r="T22" s="2281"/>
      <c r="U22" s="2281"/>
      <c r="V22" s="2281"/>
      <c r="W22" s="2281"/>
      <c r="X22" s="325" t="s">
        <v>1593</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1594</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540</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1573</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1574</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108</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242</v>
      </c>
      <c r="N29" s="355"/>
      <c r="O29" s="309"/>
      <c r="P29" s="309"/>
      <c r="Q29" s="309"/>
      <c r="R29" s="309"/>
      <c r="S29" s="313"/>
      <c r="T29" s="359"/>
      <c r="U29" s="358"/>
      <c r="V29" s="355"/>
      <c r="W29" s="359"/>
      <c r="X29" s="311"/>
      <c r="Y29" s="374"/>
      <c r="Z29" s="374"/>
      <c r="AA29" s="374"/>
      <c r="AB29" s="374"/>
      <c r="AC29" s="374"/>
    </row>
    <row r="31" customHeight="1" ht="14.25">
      <c r="L31" s="47">
        <v>1</v>
      </c>
      <c r="M31" s="2200" t="s">
        <v>1595</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0425C-3F31-9EB2-5BB9-BB1A6ACE2239}"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7" style="1666" width="49.04296875" customWidth="1"/>
    <col min="8" max="8" style="1666" width="55.0820312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102</v>
      </c>
      <c r="D2" s="1704"/>
      <c r="E2" s="178"/>
      <c r="F2" s="1701"/>
      <c r="G2" s="1701" t="s">
        <v>300</v>
      </c>
      <c r="H2" s="1162"/>
      <c r="K2" s="1655"/>
      <c r="L2" s="1655"/>
    </row>
    <row s="1666" customFormat="1" customHeight="1" ht="14.25" hidden="1">
      <c r="A3" s="1385"/>
      <c r="B3" s="1161"/>
      <c r="C3" s="332"/>
      <c r="K3" s="1655"/>
      <c r="L3" s="1655"/>
    </row>
    <row s="1666" customFormat="1" customHeight="1" ht="18.75" hidden="1">
      <c r="A4" s="1714"/>
      <c r="B4" s="1161"/>
      <c r="C4" s="1760" t="s">
        <v>102</v>
      </c>
      <c r="D4" s="1704"/>
      <c r="E4" s="184" t="s">
        <v>1596</v>
      </c>
      <c r="F4" s="1701"/>
      <c r="G4" s="236"/>
      <c r="H4" s="1701" t="s">
        <v>300</v>
      </c>
      <c r="K4" s="1655"/>
      <c r="L4" s="1655"/>
    </row>
    <row s="1666" customFormat="1" customHeight="1" ht="14.25" hidden="1">
      <c r="A5" s="1385"/>
      <c r="B5" s="1161"/>
      <c r="C5" s="332"/>
      <c r="K5" s="1655"/>
      <c r="L5" s="1655"/>
    </row>
    <row s="1666" customFormat="1" customHeight="1" ht="18.75" hidden="1">
      <c r="A6" s="1714"/>
      <c r="B6" s="1161"/>
      <c r="C6" s="1760" t="s">
        <v>102</v>
      </c>
      <c r="D6" s="1704"/>
      <c r="E6" s="185" t="s">
        <v>1597</v>
      </c>
      <c r="F6" s="1701"/>
      <c r="G6" s="236"/>
      <c r="H6" s="1701" t="s">
        <v>300</v>
      </c>
      <c r="K6" s="1655"/>
      <c r="L6" s="1655"/>
    </row>
    <row s="1666" customFormat="1" customHeight="1" ht="14.25" hidden="1">
      <c r="A7" s="1385"/>
      <c r="B7" s="1161"/>
      <c r="C7" s="332"/>
      <c r="K7" s="1655"/>
      <c r="L7" s="1655"/>
    </row>
    <row s="1666" customFormat="1" customHeight="1" ht="18.75" hidden="1">
      <c r="A8" s="1714"/>
      <c r="B8" s="1161"/>
      <c r="C8" s="1760" t="s">
        <v>102</v>
      </c>
      <c r="D8" s="1704"/>
      <c r="E8" s="185" t="s">
        <v>1598</v>
      </c>
      <c r="F8" s="1701"/>
      <c r="G8" s="236"/>
      <c r="H8" s="1701" t="s">
        <v>300</v>
      </c>
      <c r="K8" s="1655"/>
      <c r="L8" s="1655"/>
    </row>
    <row s="1666" customFormat="1" customHeight="1" ht="14.25" hidden="1">
      <c r="A9" s="1385"/>
      <c r="B9" s="1161"/>
      <c r="C9" s="332"/>
      <c r="K9" s="1655"/>
      <c r="L9" s="1655"/>
    </row>
    <row s="1666" customFormat="1" customHeight="1" ht="18.75" hidden="1">
      <c r="A10" s="1714"/>
      <c r="B10" s="1161"/>
      <c r="C10" s="1760" t="s">
        <v>102</v>
      </c>
      <c r="D10" s="1704"/>
      <c r="E10" s="185" t="s">
        <v>1599</v>
      </c>
      <c r="F10" s="1701"/>
      <c r="G10" s="1705"/>
      <c r="H10" s="1701" t="s">
        <v>300</v>
      </c>
      <c r="K10" s="1655"/>
      <c r="L10" s="1655" t="s">
        <v>1600</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294</v>
      </c>
      <c r="E18" s="2029"/>
      <c r="F18" s="2029"/>
      <c r="G18" s="2029"/>
      <c r="H18" s="2029"/>
      <c r="I18" s="2156" t="s">
        <v>295</v>
      </c>
    </row>
    <row customHeight="1" ht="21">
      <c r="C19" s="76"/>
      <c r="D19" s="85" t="s">
        <v>87</v>
      </c>
      <c r="E19" s="88" t="s">
        <v>296</v>
      </c>
      <c r="F19" s="88"/>
      <c r="G19" s="88" t="s">
        <v>297</v>
      </c>
      <c r="H19" s="88" t="s">
        <v>386</v>
      </c>
      <c r="I19" s="2156"/>
    </row>
    <row customHeight="1" ht="12">
      <c r="C20" s="76"/>
      <c r="D20" s="68" t="s">
        <v>113</v>
      </c>
      <c r="E20" s="68" t="s">
        <v>101</v>
      </c>
      <c r="F20" s="68"/>
      <c r="G20" s="68" t="s">
        <v>89</v>
      </c>
      <c r="H20" s="68" t="s">
        <v>90</v>
      </c>
      <c r="I20" s="68" t="s">
        <v>114</v>
      </c>
    </row>
    <row customHeight="1" ht="14.25">
      <c r="A21" s="1714"/>
      <c r="C21" s="76"/>
      <c r="D21" s="127">
        <v>1</v>
      </c>
      <c r="E21" s="2286" t="s">
        <v>1601</v>
      </c>
      <c r="F21" s="2286"/>
      <c r="G21" s="2286"/>
      <c r="H21" s="2286"/>
      <c r="I21" s="187"/>
    </row>
    <row customHeight="1" ht="20.25">
      <c r="A22" s="1714"/>
      <c r="C22" s="76"/>
      <c r="D22" s="127" t="s">
        <v>432</v>
      </c>
      <c r="E22" s="173" t="s">
        <v>1602</v>
      </c>
      <c r="F22" s="177"/>
      <c r="G22" s="1767">
        <v>45287.336643518516</v>
      </c>
      <c r="H22" s="177" t="s">
        <v>300</v>
      </c>
      <c r="I22" s="131" t="s">
        <v>1603</v>
      </c>
    </row>
    <row customHeight="1" ht="45">
      <c r="A23" s="1714"/>
      <c r="C23" s="76"/>
      <c r="D23" s="127" t="s">
        <v>444</v>
      </c>
      <c r="E23" s="173" t="s">
        <v>1604</v>
      </c>
      <c r="F23" s="177"/>
      <c r="G23" s="2459" t="s">
        <v>1605</v>
      </c>
      <c r="H23" s="2460" t="s">
        <v>1606</v>
      </c>
      <c r="I23" s="237" t="s">
        <v>1607</v>
      </c>
    </row>
    <row customHeight="1" ht="33.333333333333336">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300</v>
      </c>
      <c r="H24" s="2460" t="s">
        <v>1608</v>
      </c>
      <c r="I24" s="238" t="s">
        <v>1561</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79.16666666666667">
      <c r="A26" s="1714"/>
      <c r="C26" s="76"/>
      <c r="D26" s="127" t="s">
        <v>320</v>
      </c>
      <c r="E26" s="178" t="s">
        <v>1609</v>
      </c>
      <c r="F26" s="177"/>
      <c r="G26" s="177" t="s">
        <v>300</v>
      </c>
      <c r="H26" s="2460" t="s">
        <v>1610</v>
      </c>
      <c r="I26" s="1988" t="s">
        <v>1611</v>
      </c>
    </row>
    <row customHeight="1" ht="15">
      <c r="A27" s="1714" t="s">
        <v>113</v>
      </c>
      <c r="C27" s="76"/>
      <c r="D27" s="89"/>
      <c r="E27" s="182" t="s">
        <v>452</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38.33333333333333">
      <c r="A29" s="1714"/>
      <c r="C29" s="76"/>
      <c r="D29" s="127" t="s">
        <v>1466</v>
      </c>
      <c r="E29" s="184" t="s">
        <v>1596</v>
      </c>
      <c r="F29" s="177"/>
      <c r="G29" s="236" t="s">
        <v>1612</v>
      </c>
      <c r="H29" s="177" t="s">
        <v>300</v>
      </c>
      <c r="I29" s="1988" t="s">
        <v>1613</v>
      </c>
    </row>
    <row s="1666" customFormat="1" customHeight="1" ht="38.33333333333333">
      <c r="A30" s="1714"/>
      <c r="B30" s="1389"/>
      <c r="C30" s="1760" t="s">
        <v>102</v>
      </c>
      <c r="D30" s="2023" t="s">
        <v>1483</v>
      </c>
      <c r="E30" s="2284" t="s">
        <v>1596</v>
      </c>
      <c r="F30" s="2348"/>
      <c r="G30" s="2134" t="s">
        <v>1614</v>
      </c>
      <c r="H30" s="2348" t="s">
        <v>300</v>
      </c>
      <c r="I30" s="1666"/>
      <c r="J30" s="1666"/>
      <c r="K30" s="1655"/>
      <c r="L30" s="1655"/>
    </row>
    <row s="1666" customFormat="1" customHeight="1" ht="58.333333333333336">
      <c r="A31" s="1714"/>
      <c r="B31" s="1389"/>
      <c r="C31" s="1760" t="s">
        <v>102</v>
      </c>
      <c r="D31" s="2023" t="s">
        <v>1615</v>
      </c>
      <c r="E31" s="2284" t="s">
        <v>1596</v>
      </c>
      <c r="F31" s="2348"/>
      <c r="G31" s="2134" t="s">
        <v>1616</v>
      </c>
      <c r="H31" s="2348" t="s">
        <v>300</v>
      </c>
      <c r="I31" s="1666"/>
      <c r="J31" s="1666"/>
      <c r="K31" s="1655"/>
      <c r="L31" s="1655"/>
    </row>
    <row s="1666" customFormat="1" customHeight="1" ht="38.33333333333333">
      <c r="A32" s="1714"/>
      <c r="B32" s="1389"/>
      <c r="C32" s="1760" t="s">
        <v>102</v>
      </c>
      <c r="D32" s="2023" t="s">
        <v>1617</v>
      </c>
      <c r="E32" s="2284" t="s">
        <v>1596</v>
      </c>
      <c r="F32" s="2348"/>
      <c r="G32" s="2134" t="s">
        <v>1618</v>
      </c>
      <c r="H32" s="2348" t="s">
        <v>300</v>
      </c>
      <c r="I32" s="1666"/>
      <c r="J32" s="1666"/>
      <c r="K32" s="1655"/>
      <c r="L32" s="1655"/>
    </row>
    <row s="1666" customFormat="1" customHeight="1" ht="38.33333333333333">
      <c r="A33" s="1714"/>
      <c r="B33" s="1389"/>
      <c r="C33" s="1760" t="s">
        <v>102</v>
      </c>
      <c r="D33" s="2023" t="s">
        <v>1619</v>
      </c>
      <c r="E33" s="2284" t="s">
        <v>1596</v>
      </c>
      <c r="F33" s="2348"/>
      <c r="G33" s="2134" t="s">
        <v>1620</v>
      </c>
      <c r="H33" s="2348" t="s">
        <v>300</v>
      </c>
      <c r="I33" s="1666"/>
      <c r="J33" s="1666"/>
      <c r="K33" s="1655"/>
      <c r="L33" s="1655"/>
    </row>
    <row s="1666" customFormat="1" customHeight="1" ht="86.66666666666667">
      <c r="A34" s="1714"/>
      <c r="B34" s="1389"/>
      <c r="C34" s="1760" t="s">
        <v>102</v>
      </c>
      <c r="D34" s="2023" t="s">
        <v>1621</v>
      </c>
      <c r="E34" s="2284" t="s">
        <v>1596</v>
      </c>
      <c r="F34" s="2348"/>
      <c r="G34" s="2134" t="s">
        <v>1622</v>
      </c>
      <c r="H34" s="2348" t="s">
        <v>300</v>
      </c>
      <c r="I34" s="1666"/>
      <c r="J34" s="1666"/>
      <c r="K34" s="1655"/>
      <c r="L34" s="1655"/>
    </row>
    <row s="1666" customFormat="1" customHeight="1" ht="78.33333333333333">
      <c r="A35" s="1714"/>
      <c r="B35" s="1389"/>
      <c r="C35" s="1760" t="s">
        <v>102</v>
      </c>
      <c r="D35" s="2023" t="s">
        <v>1623</v>
      </c>
      <c r="E35" s="2284" t="s">
        <v>1596</v>
      </c>
      <c r="F35" s="2348"/>
      <c r="G35" s="2134" t="s">
        <v>1624</v>
      </c>
      <c r="H35" s="2348" t="s">
        <v>300</v>
      </c>
      <c r="I35" s="1666"/>
      <c r="J35" s="1666"/>
      <c r="K35" s="1655"/>
      <c r="L35" s="1655"/>
    </row>
    <row s="1666" customFormat="1" customHeight="1" ht="75">
      <c r="A36" s="1714"/>
      <c r="B36" s="1389"/>
      <c r="C36" s="1760" t="s">
        <v>102</v>
      </c>
      <c r="D36" s="2023" t="s">
        <v>1625</v>
      </c>
      <c r="E36" s="2284" t="s">
        <v>1596</v>
      </c>
      <c r="F36" s="2348"/>
      <c r="G36" s="2134" t="s">
        <v>1626</v>
      </c>
      <c r="H36" s="2348" t="s">
        <v>300</v>
      </c>
      <c r="I36" s="1666"/>
      <c r="J36" s="1666"/>
      <c r="K36" s="1655"/>
      <c r="L36" s="1655"/>
    </row>
    <row customHeight="1" ht="15">
      <c r="A37" s="1714" t="s">
        <v>101</v>
      </c>
      <c r="C37" s="76"/>
      <c r="D37" s="89"/>
      <c r="E37" s="182" t="s">
        <v>452</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5"/>
      <c r="G38" s="2285"/>
      <c r="H38" s="2285"/>
      <c r="I38" s="235"/>
    </row>
    <row customHeight="1" ht="26.25">
      <c r="A39" s="1714"/>
      <c r="C39" s="76"/>
      <c r="D39" s="127" t="s">
        <v>309</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84"/>
      <c r="G39" s="2284"/>
      <c r="H39" s="2284"/>
      <c r="I39" s="235"/>
    </row>
    <row customHeight="1" ht="14.25">
      <c r="A40" s="1714"/>
      <c r="C40" s="76"/>
      <c r="D40" s="127" t="s">
        <v>1473</v>
      </c>
      <c r="E40" s="185" t="s">
        <v>1597</v>
      </c>
      <c r="F40" s="177"/>
      <c r="G40" s="236" t="s">
        <v>1627</v>
      </c>
      <c r="H40" s="177" t="s">
        <v>300</v>
      </c>
      <c r="I40" s="1988" t="s">
        <v>1628</v>
      </c>
    </row>
    <row customHeight="1" ht="15">
      <c r="A41" s="1714" t="s">
        <v>89</v>
      </c>
      <c r="C41" s="76"/>
      <c r="D41" s="89"/>
      <c r="E41" s="183" t="s">
        <v>452</v>
      </c>
      <c r="F41" s="179"/>
      <c r="G41" s="179"/>
      <c r="H41" s="180"/>
      <c r="I41" s="1990"/>
    </row>
    <row customHeight="1" ht="24">
      <c r="A42" s="1714"/>
      <c r="C42" s="76"/>
      <c r="D42" s="127" t="s">
        <v>311</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84"/>
      <c r="G42" s="2284"/>
      <c r="H42" s="2284"/>
      <c r="I42" s="235"/>
    </row>
    <row customHeight="1" ht="14.25">
      <c r="A43" s="1714"/>
      <c r="C43" s="76"/>
      <c r="D43" s="127" t="s">
        <v>1629</v>
      </c>
      <c r="E43" s="185" t="s">
        <v>1598</v>
      </c>
      <c r="F43" s="177"/>
      <c r="G43" s="236" t="s">
        <v>1630</v>
      </c>
      <c r="H43" s="177" t="s">
        <v>300</v>
      </c>
      <c r="I43" s="1964" t="s">
        <v>1631</v>
      </c>
    </row>
    <row customHeight="1" ht="15">
      <c r="A44" s="1714" t="s">
        <v>90</v>
      </c>
      <c r="C44" s="76"/>
      <c r="D44" s="89"/>
      <c r="E44" s="183" t="s">
        <v>452</v>
      </c>
      <c r="F44" s="179"/>
      <c r="G44" s="179"/>
      <c r="H44" s="180"/>
      <c r="I44" s="1964"/>
    </row>
    <row customHeight="1" ht="26.25">
      <c r="A45" s="1714"/>
      <c r="C45" s="76"/>
      <c r="D45" s="127" t="s">
        <v>314</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84"/>
      <c r="G45" s="2284"/>
      <c r="H45" s="2284"/>
      <c r="I45" s="235"/>
    </row>
    <row customHeight="1" ht="14.25">
      <c r="A46" s="1714"/>
      <c r="C46" s="76"/>
      <c r="D46" s="127" t="s">
        <v>1632</v>
      </c>
      <c r="E46" s="185" t="s">
        <v>1599</v>
      </c>
      <c r="F46" s="177"/>
      <c r="G46" s="186" t="s">
        <v>1633</v>
      </c>
      <c r="H46" s="177" t="s">
        <v>300</v>
      </c>
      <c r="I46" s="1988" t="s">
        <v>1634</v>
      </c>
      <c r="L46" s="135" t="s">
        <v>1600</v>
      </c>
    </row>
    <row customHeight="1" ht="15">
      <c r="A47" s="1714" t="s">
        <v>114</v>
      </c>
      <c r="C47" s="76"/>
      <c r="D47" s="89"/>
      <c r="E47" s="183" t="s">
        <v>452</v>
      </c>
      <c r="F47" s="179"/>
      <c r="G47" s="179"/>
      <c r="H47" s="180"/>
      <c r="I47" s="1990"/>
    </row>
    <row s="1858" customFormat="1" customHeight="1" ht="3">
      <c r="A48" s="1714"/>
      <c r="K48" s="175"/>
      <c r="L48" s="175"/>
    </row>
    <row customHeight="1" ht="24.75">
      <c r="D49" s="1712" t="s">
        <v>508</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E0B6B406-CF06-99BB-50B5-A463BE6D1842}"/>
    <hyperlink ref="H23" r:id="rId3" xr:uid="{AB78DB3A-41B2-AAFE-AB52-8008F649D49F}"/>
    <hyperlink ref="H24" r:id="rId4" xr:uid="{35E14A34-A5D4-AE42-E5AC-51AA9714B468}"/>
    <hyperlink ref="H26" r:id="rId5" xr:uid="{72A51E51-8E96-08E8-F465-02853CA997D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95F66-6E59-7FF2-21B6-3A7C9ABC2482}"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102</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294</v>
      </c>
      <c r="E8" s="2029"/>
      <c r="F8" s="2029"/>
      <c r="G8" s="2029"/>
      <c r="H8" s="2156" t="s">
        <v>295</v>
      </c>
    </row>
    <row customHeight="1" ht="14.25">
      <c r="C9" s="368"/>
      <c r="D9" s="383" t="s">
        <v>87</v>
      </c>
      <c r="E9" s="88" t="s">
        <v>296</v>
      </c>
      <c r="F9" s="88" t="s">
        <v>297</v>
      </c>
      <c r="G9" s="88" t="s">
        <v>386</v>
      </c>
      <c r="H9" s="2156"/>
    </row>
    <row customHeight="1" ht="14.25">
      <c r="A10" s="331"/>
      <c r="C10" s="368"/>
      <c r="D10" s="127" t="s">
        <v>113</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1635</v>
      </c>
    </row>
    <row customHeight="1" ht="14.25">
      <c r="A11" s="331"/>
      <c r="C11" s="368"/>
      <c r="D11" s="127" t="s">
        <v>101</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452</v>
      </c>
      <c r="F14" s="337"/>
      <c r="G14" s="180"/>
      <c r="H14" s="1990"/>
    </row>
    <row s="1666" customFormat="1" customHeight="1" ht="14.25">
      <c r="A15" s="331"/>
      <c r="B15" s="1161"/>
      <c r="C15" s="368"/>
      <c r="D15" s="393"/>
      <c r="E15" s="1708"/>
      <c r="F15" s="1709"/>
      <c r="G15" s="1710"/>
      <c r="H15" s="1711"/>
      <c r="J15" s="1655"/>
      <c r="K15" s="1655"/>
    </row>
    <row customHeight="1" ht="21.75">
      <c r="D16" s="1712" t="s">
        <v>508</v>
      </c>
      <c r="E16" s="2287" t="s">
        <v>1636</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3241A-82FA-84A6-0C6A-0CBC146924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0B6A2-7A42-1FEA-EC02-0A5FB04C35B3}"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1637</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120</v>
      </c>
      <c r="J8" s="751"/>
      <c r="K8" s="415"/>
      <c r="U8" s="672"/>
    </row>
    <row customHeight="1" ht="15">
      <c r="C9" s="156"/>
      <c r="D9" s="708"/>
      <c r="E9" s="2290" t="s">
        <v>109</v>
      </c>
      <c r="F9" s="2291"/>
      <c r="G9" s="2288" t="str">
        <f>IF(G8="","",INDEX(DIFFERENTIATION_UNMERGE_VD,MATCH(G8,DIFFERENTIATION_ID_DIFF,0)))</f>
        <v/>
      </c>
      <c r="H9" s="2289"/>
      <c r="I9" s="2288">
        <f>IF(I8="","",INDEX(DIFFERENTIATION_UNMERGE_VD,MATCH(I8,DIFFERENTIATION_ID_DIFF,0)))</f>
        <v>0</v>
      </c>
      <c r="J9" s="2289"/>
      <c r="K9" s="1994" t="s">
        <v>295</v>
      </c>
    </row>
    <row s="1666" customFormat="1" customHeight="1" ht="15">
      <c r="A10" s="758"/>
      <c r="C10" s="156"/>
      <c r="D10" s="708"/>
      <c r="E10" s="2290" t="s">
        <v>419</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420</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294</v>
      </c>
      <c r="E12" s="2293"/>
      <c r="F12" s="2293"/>
      <c r="G12" s="886"/>
      <c r="H12" s="886"/>
      <c r="I12" s="886"/>
      <c r="J12" s="886"/>
      <c r="K12" s="2018"/>
      <c r="U12" s="672"/>
    </row>
    <row customHeight="1" ht="33.75">
      <c r="C13" s="156"/>
      <c r="D13" s="803" t="s">
        <v>87</v>
      </c>
      <c r="E13" s="805" t="s">
        <v>296</v>
      </c>
      <c r="F13" s="805" t="s">
        <v>1638</v>
      </c>
      <c r="G13" s="806" t="s">
        <v>297</v>
      </c>
      <c r="H13" s="805" t="s">
        <v>386</v>
      </c>
      <c r="I13" s="806" t="s">
        <v>297</v>
      </c>
      <c r="J13" s="805" t="s">
        <v>386</v>
      </c>
      <c r="K13" s="2053"/>
    </row>
    <row customHeight="1" ht="15" hidden="1">
      <c r="C14" s="156"/>
      <c r="D14" s="591" t="s">
        <v>113</v>
      </c>
      <c r="E14" s="591" t="s">
        <v>101</v>
      </c>
      <c r="F14" s="591" t="s">
        <v>89</v>
      </c>
      <c r="G14" s="656" t="str">
        <f>G1&amp;".1"</f>
        <v>4.1</v>
      </c>
      <c r="H14" s="656"/>
      <c r="I14" s="656" t="str">
        <f>I1&amp;".1"</f>
        <v>4.1</v>
      </c>
      <c r="J14" s="656"/>
      <c r="K14" s="270"/>
    </row>
    <row customHeight="1" ht="22.5" hidden="1">
      <c r="A15" s="503"/>
      <c r="C15" s="524"/>
      <c r="D15" s="519">
        <v>1</v>
      </c>
      <c r="E15" s="674" t="s">
        <v>1639</v>
      </c>
      <c r="F15" s="519" t="s">
        <v>1640</v>
      </c>
      <c r="G15" s="675"/>
      <c r="H15" s="675"/>
      <c r="I15" s="675"/>
      <c r="J15" s="675"/>
      <c r="K15" s="270" t="s">
        <v>1641</v>
      </c>
    </row>
    <row customHeight="1" ht="22.5" hidden="1">
      <c r="A16" s="503"/>
      <c r="C16" s="524"/>
      <c r="D16" s="519">
        <v>2</v>
      </c>
      <c r="E16" s="260" t="s">
        <v>1642</v>
      </c>
      <c r="F16" s="519" t="s">
        <v>1643</v>
      </c>
      <c r="G16" s="675"/>
      <c r="H16" s="675"/>
      <c r="I16" s="675"/>
      <c r="J16" s="675"/>
      <c r="K16" s="270" t="s">
        <v>1644</v>
      </c>
    </row>
    <row customHeight="1" ht="123.75" hidden="1">
      <c r="A17" s="503"/>
      <c r="C17" s="524"/>
      <c r="D17" s="519">
        <v>3</v>
      </c>
      <c r="E17" s="260" t="s">
        <v>1645</v>
      </c>
      <c r="F17" s="519" t="s">
        <v>300</v>
      </c>
      <c r="G17" s="675"/>
      <c r="H17" s="675"/>
      <c r="I17" s="675"/>
      <c r="J17" s="675"/>
      <c r="K17" s="270" t="s">
        <v>1646</v>
      </c>
    </row>
    <row customHeight="1" ht="45">
      <c r="A18" s="503"/>
      <c r="C18" s="524"/>
      <c r="D18" s="519">
        <v>4</v>
      </c>
      <c r="E18" s="260" t="s">
        <v>1647</v>
      </c>
      <c r="F18" s="519" t="s">
        <v>300</v>
      </c>
      <c r="G18" s="807" t="s">
        <v>300</v>
      </c>
      <c r="H18" s="808" t="s">
        <v>300</v>
      </c>
      <c r="I18" s="519" t="s">
        <v>300</v>
      </c>
      <c r="J18" s="576" t="s">
        <v>300</v>
      </c>
      <c r="K18" s="270" t="s">
        <v>1648</v>
      </c>
    </row>
    <row customHeight="1" ht="33.75">
      <c r="A19" s="503"/>
      <c r="C19" s="524"/>
      <c r="D19" s="537" t="s">
        <v>1466</v>
      </c>
      <c r="E19" s="557" t="s">
        <v>1649</v>
      </c>
      <c r="F19" s="519" t="s">
        <v>1650</v>
      </c>
      <c r="G19" s="815"/>
      <c r="H19" s="86"/>
      <c r="I19" s="815"/>
      <c r="J19" s="816"/>
      <c r="K19" s="676"/>
    </row>
    <row customHeight="1" ht="33.75">
      <c r="A20" s="503"/>
      <c r="C20" s="524"/>
      <c r="D20" s="537" t="s">
        <v>1483</v>
      </c>
      <c r="E20" s="557" t="s">
        <v>1651</v>
      </c>
      <c r="F20" s="519" t="s">
        <v>1652</v>
      </c>
      <c r="G20" s="815"/>
      <c r="H20" s="86"/>
      <c r="I20" s="815"/>
      <c r="J20" s="86"/>
      <c r="K20" s="676"/>
    </row>
    <row customHeight="1" ht="45">
      <c r="A21" s="503"/>
      <c r="C21" s="524"/>
      <c r="D21" s="537" t="s">
        <v>1615</v>
      </c>
      <c r="E21" s="557" t="s">
        <v>1653</v>
      </c>
      <c r="F21" s="519" t="s">
        <v>1245</v>
      </c>
      <c r="G21" s="677"/>
      <c r="H21" s="86"/>
      <c r="I21" s="677"/>
      <c r="J21" s="86"/>
      <c r="K21" s="676"/>
    </row>
    <row customHeight="1" ht="67.5" hidden="1">
      <c r="A22" s="503"/>
      <c r="C22" s="524"/>
      <c r="D22" s="519">
        <v>5</v>
      </c>
      <c r="E22" s="260" t="s">
        <v>1654</v>
      </c>
      <c r="F22" s="519" t="s">
        <v>1655</v>
      </c>
      <c r="G22" s="678"/>
      <c r="H22" s="679"/>
      <c r="I22" s="678"/>
      <c r="J22" s="679"/>
      <c r="K22" s="270" t="s">
        <v>1656</v>
      </c>
    </row>
    <row customHeight="1" ht="33.75" hidden="1">
      <c r="C23" s="449"/>
      <c r="D23" s="519">
        <v>6</v>
      </c>
      <c r="E23" s="260" t="s">
        <v>1657</v>
      </c>
      <c r="F23" s="519" t="s">
        <v>1658</v>
      </c>
      <c r="G23" s="678"/>
      <c r="H23" s="678"/>
      <c r="I23" s="678"/>
      <c r="J23" s="678"/>
      <c r="K23" s="270" t="s">
        <v>1659</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BC14D-7471-3CE6-09B9-239D6EC8F8CF}"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120</v>
      </c>
    </row>
    <row customHeight="1" ht="15">
      <c r="C9" s="156"/>
      <c r="D9" s="708"/>
      <c r="E9" s="2290" t="s">
        <v>109</v>
      </c>
      <c r="F9" s="2291"/>
      <c r="G9" s="814" t="str">
        <f>IF(G8="","",INDEX(DIFFERENTIATION_UNMERGE_VD,MATCH(G8,DIFFERENTIATION_ID_DIFF,0)))</f>
        <v/>
      </c>
      <c r="H9" s="814">
        <f>IF(H8="","",INDEX(DIFFERENTIATION_UNMERGE_VD,MATCH(H8,DIFFERENTIATION_ID_DIFF,0)))</f>
        <v>0</v>
      </c>
      <c r="I9" s="1948" t="s">
        <v>295</v>
      </c>
    </row>
    <row s="1666" customFormat="1" customHeight="1" ht="15">
      <c r="A10" s="758"/>
      <c r="C10" s="156"/>
      <c r="D10" s="708"/>
      <c r="E10" s="2290" t="s">
        <v>419</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420</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294</v>
      </c>
      <c r="E12" s="2293"/>
      <c r="F12" s="2293"/>
      <c r="G12" s="886"/>
      <c r="H12" s="886"/>
      <c r="I12" s="1948"/>
      <c r="R12" s="672"/>
    </row>
    <row customHeight="1" ht="33.75">
      <c r="C13" s="156"/>
      <c r="D13" s="760" t="s">
        <v>87</v>
      </c>
      <c r="E13" s="759" t="s">
        <v>296</v>
      </c>
      <c r="F13" s="759" t="s">
        <v>1638</v>
      </c>
      <c r="G13" s="806" t="s">
        <v>297</v>
      </c>
      <c r="H13" s="753" t="s">
        <v>297</v>
      </c>
      <c r="I13" s="1948"/>
    </row>
    <row customHeight="1" ht="15" hidden="1">
      <c r="C14" s="156"/>
      <c r="D14" s="591" t="s">
        <v>113</v>
      </c>
      <c r="E14" s="591" t="s">
        <v>101</v>
      </c>
      <c r="F14" s="591" t="s">
        <v>89</v>
      </c>
      <c r="G14" s="656" t="str">
        <f>G1&amp;".1"</f>
        <v>.1</v>
      </c>
      <c r="H14" s="656" t="str">
        <f>H1&amp;".1"</f>
        <v>4.1</v>
      </c>
      <c r="I14" s="270"/>
    </row>
    <row customHeight="1" ht="15">
      <c r="A15" s="503"/>
      <c r="C15" s="524"/>
      <c r="D15" s="519">
        <v>1</v>
      </c>
      <c r="E15" s="674" t="str">
        <f>TP_P_A</f>
        <v>Количество поданных заявлений </v>
      </c>
      <c r="F15" s="519" t="s">
        <v>1660</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1660</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1660</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300</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1661</v>
      </c>
      <c r="E20" s="685"/>
      <c r="F20" s="507"/>
      <c r="G20" s="507"/>
      <c r="H20" s="507"/>
      <c r="I20" s="1793"/>
    </row>
    <row customHeight="1" ht="27.75">
      <c r="C21" s="449"/>
      <c r="D21" s="537" t="s">
        <v>309</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1662</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A6F28-D389-1732-D656-481A9EA08C06}"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1663</v>
      </c>
      <c r="F3" s="688" t="s">
        <v>300</v>
      </c>
      <c r="G3" s="683"/>
      <c r="H3" s="399"/>
      <c r="I3" s="683"/>
      <c r="J3" s="399"/>
      <c r="K3" s="270" t="s">
        <v>1664</v>
      </c>
    </row>
    <row customHeight="1" ht="15" hidden="1">
      <c r="A4" s="503"/>
      <c r="B4" s="2295"/>
      <c r="C4" s="2296"/>
      <c r="D4" s="686" t="str">
        <f>B3&amp;".2"</f>
        <v>.2</v>
      </c>
      <c r="E4" s="687" t="s">
        <v>1665</v>
      </c>
      <c r="F4" s="688" t="s">
        <v>300</v>
      </c>
      <c r="G4" s="1768" t="s">
        <v>24</v>
      </c>
      <c r="H4" s="399"/>
      <c r="I4" s="1768" t="s">
        <v>24</v>
      </c>
      <c r="J4" s="399"/>
      <c r="K4" s="270" t="s">
        <v>1666</v>
      </c>
    </row>
    <row s="1389" customFormat="1" customHeight="1" ht="15" hidden="1">
      <c r="C5" s="669"/>
      <c r="U5" s="418"/>
    </row>
    <row customHeight="1" ht="22.5" hidden="1">
      <c r="A6" s="503"/>
      <c r="B6" s="2295"/>
      <c r="C6" s="2296"/>
      <c r="D6" s="686" t="str">
        <f>B6&amp;".1"</f>
        <v>.1</v>
      </c>
      <c r="E6" s="687" t="s">
        <v>1667</v>
      </c>
      <c r="F6" s="688" t="s">
        <v>300</v>
      </c>
      <c r="G6" s="683"/>
      <c r="H6" s="399"/>
      <c r="I6" s="683"/>
      <c r="J6" s="399"/>
      <c r="K6" s="270" t="s">
        <v>1668</v>
      </c>
    </row>
    <row customHeight="1" ht="15" hidden="1">
      <c r="A7" s="503"/>
      <c r="B7" s="2295"/>
      <c r="C7" s="2296"/>
      <c r="D7" s="686" t="str">
        <f>B6&amp;".2"</f>
        <v>.2</v>
      </c>
      <c r="E7" s="687" t="s">
        <v>1665</v>
      </c>
      <c r="F7" s="688" t="s">
        <v>300</v>
      </c>
      <c r="G7" s="1768" t="s">
        <v>24</v>
      </c>
      <c r="H7" s="399"/>
      <c r="I7" s="1768" t="s">
        <v>24</v>
      </c>
      <c r="J7" s="399"/>
      <c r="K7" s="270" t="s">
        <v>1666</v>
      </c>
    </row>
    <row s="1389" customFormat="1" customHeight="1" ht="15" hidden="1">
      <c r="C8" s="669"/>
      <c r="U8" s="418"/>
    </row>
    <row customHeight="1" ht="22.5" hidden="1">
      <c r="A9" s="503"/>
      <c r="B9" s="2295"/>
      <c r="C9" s="2296"/>
      <c r="D9" s="686" t="str">
        <f>B9&amp;".1"</f>
        <v>.1</v>
      </c>
      <c r="E9" s="687" t="s">
        <v>1669</v>
      </c>
      <c r="F9" s="688" t="s">
        <v>300</v>
      </c>
      <c r="G9" s="694" t="s">
        <v>24</v>
      </c>
      <c r="H9" s="399" t="s">
        <v>24</v>
      </c>
      <c r="I9" s="694" t="s">
        <v>24</v>
      </c>
      <c r="J9" s="399" t="s">
        <v>24</v>
      </c>
      <c r="K9" s="270"/>
    </row>
    <row customHeight="1" ht="15" hidden="1">
      <c r="A10" s="503"/>
      <c r="B10" s="2295"/>
      <c r="C10" s="2296"/>
      <c r="D10" s="686" t="str">
        <f>B9&amp;".2"</f>
        <v>.2</v>
      </c>
      <c r="E10" s="687" t="s">
        <v>1670</v>
      </c>
      <c r="F10" s="688" t="s">
        <v>300</v>
      </c>
      <c r="G10" s="1762" t="s">
        <v>24</v>
      </c>
      <c r="H10" s="399" t="s">
        <v>24</v>
      </c>
      <c r="I10" s="1762" t="s">
        <v>24</v>
      </c>
      <c r="J10" s="399" t="s">
        <v>24</v>
      </c>
      <c r="K10" s="270" t="s">
        <v>1671</v>
      </c>
    </row>
    <row customHeight="1" ht="15" hidden="1">
      <c r="A11" s="503"/>
      <c r="B11" s="2295"/>
      <c r="C11" s="2296"/>
      <c r="D11" s="686" t="str">
        <f>B9&amp;".3"</f>
        <v>.3</v>
      </c>
      <c r="E11" s="687" t="s">
        <v>1672</v>
      </c>
      <c r="F11" s="688" t="s">
        <v>300</v>
      </c>
      <c r="G11" s="1762" t="s">
        <v>24</v>
      </c>
      <c r="H11" s="399" t="s">
        <v>24</v>
      </c>
      <c r="I11" s="1762" t="s">
        <v>24</v>
      </c>
      <c r="J11" s="399" t="s">
        <v>24</v>
      </c>
      <c r="K11" s="270" t="s">
        <v>1673</v>
      </c>
    </row>
    <row s="1389" customFormat="1" customHeight="1" ht="15" hidden="1">
      <c r="C12" s="669"/>
      <c r="U12" s="418"/>
    </row>
    <row customHeight="1" ht="33.75" hidden="1">
      <c r="A13" s="503"/>
      <c r="B13" s="2295"/>
      <c r="C13" s="2296"/>
      <c r="D13" s="686" t="str">
        <f>B13&amp;".1"</f>
        <v>.1</v>
      </c>
      <c r="E13" s="687" t="s">
        <v>1674</v>
      </c>
      <c r="F13" s="688" t="s">
        <v>300</v>
      </c>
      <c r="G13" s="694" t="s">
        <v>24</v>
      </c>
      <c r="H13" s="399" t="s">
        <v>24</v>
      </c>
      <c r="I13" s="694" t="s">
        <v>24</v>
      </c>
      <c r="J13" s="399" t="s">
        <v>24</v>
      </c>
      <c r="K13" s="270" t="s">
        <v>1675</v>
      </c>
    </row>
    <row customHeight="1" ht="15" hidden="1">
      <c r="B14" s="2295"/>
      <c r="C14" s="2296"/>
      <c r="D14" s="686" t="str">
        <f>B13&amp;".2"</f>
        <v>.2</v>
      </c>
      <c r="E14" s="687" t="s">
        <v>1676</v>
      </c>
      <c r="F14" s="688" t="s">
        <v>300</v>
      </c>
      <c r="G14" s="1762" t="s">
        <v>24</v>
      </c>
      <c r="H14" s="399" t="s">
        <v>24</v>
      </c>
      <c r="I14" s="1762" t="s">
        <v>24</v>
      </c>
      <c r="J14" s="399" t="s">
        <v>24</v>
      </c>
      <c r="K14" s="270" t="s">
        <v>1677</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1678</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120</v>
      </c>
      <c r="J25" s="751"/>
      <c r="K25" s="415"/>
      <c r="U25" s="672"/>
    </row>
    <row customHeight="1" ht="15">
      <c r="C26" s="156"/>
      <c r="D26" s="708"/>
      <c r="E26" s="2290" t="s">
        <v>109</v>
      </c>
      <c r="F26" s="2291"/>
      <c r="G26" s="2288" t="str">
        <f>IF(G25="","",INDEX(DIFFERENTIATION_UNMERGE_VD,MATCH(G25,DIFFERENTIATION_ID_DIFF,0)))</f>
        <v/>
      </c>
      <c r="H26" s="2289"/>
      <c r="I26" s="2288">
        <f>IF(I25="","",INDEX(DIFFERENTIATION_UNMERGE_VD,MATCH(I25,DIFFERENTIATION_ID_DIFF,0)))</f>
        <v>0</v>
      </c>
      <c r="J26" s="2289"/>
      <c r="K26" s="1994" t="s">
        <v>295</v>
      </c>
    </row>
    <row s="1666" customFormat="1" customHeight="1" ht="15">
      <c r="A27" s="758"/>
      <c r="C27" s="156"/>
      <c r="D27" s="708"/>
      <c r="E27" s="2290" t="s">
        <v>419</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420</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294</v>
      </c>
      <c r="E29" s="2293"/>
      <c r="F29" s="2293"/>
      <c r="G29" s="886"/>
      <c r="H29" s="886"/>
      <c r="I29" s="886"/>
      <c r="J29" s="887"/>
      <c r="K29" s="2014"/>
      <c r="U29" s="672"/>
    </row>
    <row customHeight="1" ht="33.75">
      <c r="C30" s="156"/>
      <c r="D30" s="760" t="s">
        <v>87</v>
      </c>
      <c r="E30" s="759" t="s">
        <v>296</v>
      </c>
      <c r="F30" s="759" t="s">
        <v>1638</v>
      </c>
      <c r="G30" s="806" t="s">
        <v>297</v>
      </c>
      <c r="H30" s="805" t="s">
        <v>386</v>
      </c>
      <c r="I30" s="681" t="s">
        <v>297</v>
      </c>
      <c r="J30" s="463" t="s">
        <v>386</v>
      </c>
      <c r="K30" s="2020"/>
    </row>
    <row customHeight="1" ht="15" hidden="1">
      <c r="C31" s="156"/>
      <c r="D31" s="591"/>
      <c r="E31" s="591"/>
      <c r="F31" s="591"/>
      <c r="G31" s="656"/>
      <c r="H31" s="656"/>
      <c r="I31" s="656"/>
      <c r="J31" s="656"/>
      <c r="K31" s="270"/>
    </row>
    <row customHeight="1" ht="22.5">
      <c r="A32" s="503"/>
      <c r="B32" s="503" t="s">
        <v>1679</v>
      </c>
      <c r="C32" s="524"/>
      <c r="D32" s="689">
        <v>1</v>
      </c>
      <c r="E32" s="690" t="s">
        <v>1680</v>
      </c>
      <c r="F32" s="688" t="s">
        <v>300</v>
      </c>
      <c r="G32" s="811" t="s">
        <v>300</v>
      </c>
      <c r="H32" s="811" t="s">
        <v>300</v>
      </c>
      <c r="I32" s="688" t="s">
        <v>300</v>
      </c>
      <c r="J32" s="688" t="s">
        <v>300</v>
      </c>
      <c r="K32" s="270"/>
    </row>
    <row customHeight="1" ht="11.25">
      <c r="A33" s="503"/>
      <c r="C33" s="503"/>
      <c r="D33" s="335"/>
      <c r="E33" s="578" t="s">
        <v>1573</v>
      </c>
      <c r="F33" s="570"/>
      <c r="G33" s="570"/>
      <c r="H33" s="570"/>
      <c r="I33" s="570"/>
      <c r="J33" s="570"/>
      <c r="K33" s="571"/>
      <c r="U33" s="503"/>
    </row>
    <row customHeight="1" ht="22.5">
      <c r="A34" s="503"/>
      <c r="B34" s="579" t="s">
        <v>451</v>
      </c>
      <c r="C34" s="524"/>
      <c r="D34" s="689">
        <v>2</v>
      </c>
      <c r="E34" s="690" t="s">
        <v>1681</v>
      </c>
      <c r="F34" s="818" t="s">
        <v>300</v>
      </c>
      <c r="G34" s="818" t="s">
        <v>300</v>
      </c>
      <c r="H34" s="818" t="s">
        <v>300</v>
      </c>
      <c r="I34" s="688"/>
      <c r="J34" s="688"/>
      <c r="K34" s="270"/>
    </row>
    <row customHeight="1" ht="11.25">
      <c r="A35" s="503"/>
      <c r="C35" s="503"/>
      <c r="D35" s="335"/>
      <c r="E35" s="578" t="s">
        <v>1682</v>
      </c>
      <c r="F35" s="570"/>
      <c r="G35" s="691"/>
      <c r="H35" s="570"/>
      <c r="I35" s="691"/>
      <c r="J35" s="570"/>
      <c r="K35" s="571"/>
      <c r="U35" s="503"/>
    </row>
    <row customHeight="1" ht="67.5">
      <c r="A36" s="503"/>
      <c r="B36" s="503" t="s">
        <v>1683</v>
      </c>
      <c r="C36" s="524"/>
      <c r="D36" s="689">
        <v>3</v>
      </c>
      <c r="E36" s="690" t="s">
        <v>1684</v>
      </c>
      <c r="F36" s="692" t="s">
        <v>300</v>
      </c>
      <c r="G36" s="812" t="s">
        <v>1685</v>
      </c>
      <c r="H36" s="811" t="s">
        <v>300</v>
      </c>
      <c r="I36" s="522" t="s">
        <v>1685</v>
      </c>
      <c r="J36" s="688" t="s">
        <v>300</v>
      </c>
      <c r="K36" s="270" t="s">
        <v>1686</v>
      </c>
    </row>
    <row customHeight="1" ht="11.25">
      <c r="A37" s="503"/>
      <c r="C37" s="503"/>
      <c r="D37" s="335"/>
      <c r="E37" s="578" t="s">
        <v>1687</v>
      </c>
      <c r="F37" s="570"/>
      <c r="G37" s="691"/>
      <c r="H37" s="691"/>
      <c r="I37" s="691"/>
      <c r="J37" s="691"/>
      <c r="K37" s="571"/>
      <c r="U37" s="503"/>
    </row>
    <row customHeight="1" ht="67.5">
      <c r="A38" s="503"/>
      <c r="B38" s="503" t="s">
        <v>1688</v>
      </c>
      <c r="C38" s="524"/>
      <c r="D38" s="689">
        <v>4</v>
      </c>
      <c r="E38" s="690" t="s">
        <v>1689</v>
      </c>
      <c r="F38" s="692" t="s">
        <v>300</v>
      </c>
      <c r="G38" s="812" t="s">
        <v>1685</v>
      </c>
      <c r="H38" s="813" t="s">
        <v>300</v>
      </c>
      <c r="I38" s="522" t="s">
        <v>1685</v>
      </c>
      <c r="J38" s="519" t="s">
        <v>300</v>
      </c>
      <c r="K38" s="676" t="s">
        <v>1690</v>
      </c>
    </row>
    <row customHeight="1" ht="11.25">
      <c r="A39" s="503"/>
      <c r="C39" s="503"/>
      <c r="D39" s="335"/>
      <c r="E39" s="578" t="s">
        <v>1691</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A49CE-6EC8-310F-15B5-F1FB79547222}"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300</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300</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45280.38684027778</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81/1</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294</v>
      </c>
      <c r="E13" s="2029"/>
      <c r="F13" s="2029"/>
      <c r="G13" s="2029"/>
      <c r="H13" s="2029"/>
      <c r="I13" s="2029"/>
      <c r="J13" s="2029"/>
      <c r="K13" s="2029"/>
      <c r="L13" s="2156" t="s">
        <v>295</v>
      </c>
    </row>
    <row customHeight="1" ht="21">
      <c r="C14" s="368"/>
      <c r="D14" s="2192" t="s">
        <v>87</v>
      </c>
      <c r="E14" s="2045" t="s">
        <v>125</v>
      </c>
      <c r="F14" s="2045" t="s">
        <v>126</v>
      </c>
      <c r="G14" s="2299" t="s">
        <v>1692</v>
      </c>
      <c r="H14" s="2300"/>
      <c r="I14" s="2301"/>
      <c r="J14" s="2045" t="s">
        <v>297</v>
      </c>
      <c r="K14" s="2045" t="s">
        <v>386</v>
      </c>
      <c r="L14" s="2156"/>
    </row>
    <row customHeight="1" ht="21">
      <c r="C15" s="368"/>
      <c r="D15" s="2194"/>
      <c r="E15" s="2046"/>
      <c r="F15" s="2046"/>
      <c r="G15" s="2039" t="s">
        <v>1551</v>
      </c>
      <c r="H15" s="2041"/>
      <c r="I15" s="88" t="s">
        <v>1693</v>
      </c>
      <c r="J15" s="2046"/>
      <c r="K15" s="2046"/>
      <c r="L15" s="2156"/>
    </row>
    <row customHeight="1" ht="12" hidden="1">
      <c r="C16" s="368"/>
      <c r="D16" s="262"/>
      <c r="E16" s="262"/>
      <c r="F16" s="262"/>
      <c r="G16" s="2302"/>
      <c r="H16" s="2302"/>
      <c r="I16" s="262"/>
      <c r="J16" s="262"/>
      <c r="K16" s="262"/>
      <c r="L16" s="262"/>
    </row>
    <row customHeight="1" ht="18.75">
      <c r="A17" s="1814"/>
      <c r="C17" s="368"/>
      <c r="D17" s="1802" t="s">
        <v>113</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300</v>
      </c>
      <c r="K17" s="2286"/>
      <c r="L17" s="1801"/>
      <c r="M17" s="322"/>
    </row>
    <row customHeight="1" ht="56.25" hidden="1">
      <c r="A18" s="1814" t="s">
        <v>158</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300</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1694</v>
      </c>
      <c r="C19" s="2297"/>
      <c r="D19" s="2023"/>
      <c r="E19" s="2127"/>
      <c r="F19" s="2127"/>
      <c r="G19" s="397"/>
      <c r="H19" s="392" t="s">
        <v>1572</v>
      </c>
      <c r="I19" s="337"/>
      <c r="J19" s="398"/>
      <c r="K19" s="180"/>
      <c r="L19" s="1989"/>
      <c r="M19" s="322"/>
    </row>
    <row s="1666" customFormat="1" customHeight="1" ht="26.25" hidden="1">
      <c r="A20" s="1814" t="s">
        <v>164</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300</v>
      </c>
      <c r="L20" s="1989"/>
      <c r="M20" s="322"/>
      <c r="N20" s="1655"/>
      <c r="O20" s="1655"/>
    </row>
    <row s="1666" customFormat="1" customHeight="1" ht="18.75" hidden="1">
      <c r="A21" s="1814"/>
      <c r="B21" s="361" t="s">
        <v>1694</v>
      </c>
      <c r="C21" s="2297"/>
      <c r="D21" s="2023"/>
      <c r="E21" s="2127"/>
      <c r="F21" s="2127"/>
      <c r="G21" s="397"/>
      <c r="H21" s="392" t="s">
        <v>1572</v>
      </c>
      <c r="I21" s="337"/>
      <c r="J21" s="398"/>
      <c r="K21" s="180"/>
      <c r="L21" s="1989"/>
      <c r="M21" s="322"/>
      <c r="N21" s="1655"/>
      <c r="O21" s="1655"/>
    </row>
    <row s="1666" customFormat="1" customHeight="1" ht="18.75" hidden="1">
      <c r="A22" s="1814" t="s">
        <v>170</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300</v>
      </c>
      <c r="L22" s="1989"/>
      <c r="M22" s="322"/>
      <c r="N22" s="1655"/>
      <c r="O22" s="1655"/>
    </row>
    <row s="1666" customFormat="1" customHeight="1" ht="18.75" hidden="1">
      <c r="A23" s="1814"/>
      <c r="B23" s="361" t="s">
        <v>1694</v>
      </c>
      <c r="C23" s="2297"/>
      <c r="D23" s="2023"/>
      <c r="E23" s="2127"/>
      <c r="F23" s="2127"/>
      <c r="G23" s="397"/>
      <c r="H23" s="392" t="s">
        <v>1572</v>
      </c>
      <c r="I23" s="337"/>
      <c r="J23" s="398"/>
      <c r="K23" s="180"/>
      <c r="L23" s="1989"/>
      <c r="M23" s="322"/>
      <c r="N23" s="1655"/>
      <c r="O23" s="1655"/>
    </row>
    <row s="1666" customFormat="1" customHeight="1" ht="41.25" hidden="1">
      <c r="A24" s="1814" t="s">
        <v>176</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300</v>
      </c>
      <c r="L24" s="1989"/>
      <c r="M24" s="322"/>
      <c r="N24" s="1655"/>
      <c r="O24" s="1655"/>
    </row>
    <row s="1666" customFormat="1" customHeight="1" ht="18.75" hidden="1">
      <c r="A25" s="1814"/>
      <c r="B25" s="361" t="s">
        <v>1694</v>
      </c>
      <c r="C25" s="2297"/>
      <c r="D25" s="2023"/>
      <c r="E25" s="2127"/>
      <c r="F25" s="2127"/>
      <c r="G25" s="397"/>
      <c r="H25" s="392" t="s">
        <v>1572</v>
      </c>
      <c r="I25" s="337"/>
      <c r="J25" s="398"/>
      <c r="K25" s="180"/>
      <c r="L25" s="1989"/>
      <c r="M25" s="322"/>
      <c r="N25" s="1655"/>
      <c r="O25" s="1655"/>
    </row>
    <row s="1666" customFormat="1" customHeight="1" ht="18.75" hidden="1">
      <c r="A26" s="1814" t="s">
        <v>182</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300</v>
      </c>
      <c r="L26" s="1989"/>
      <c r="M26" s="322"/>
      <c r="N26" s="1655"/>
      <c r="O26" s="1655"/>
    </row>
    <row s="1666" customFormat="1" customHeight="1" ht="18.75" hidden="1">
      <c r="A27" s="1814"/>
      <c r="B27" s="361" t="s">
        <v>1694</v>
      </c>
      <c r="C27" s="2297"/>
      <c r="D27" s="2023"/>
      <c r="E27" s="2127"/>
      <c r="F27" s="2127"/>
      <c r="G27" s="397"/>
      <c r="H27" s="392" t="s">
        <v>1572</v>
      </c>
      <c r="I27" s="337"/>
      <c r="J27" s="398"/>
      <c r="K27" s="180"/>
      <c r="L27" s="1989"/>
      <c r="M27" s="322"/>
      <c r="N27" s="1655"/>
      <c r="O27" s="1655"/>
    </row>
    <row s="1666" customFormat="1" customHeight="1" ht="18.75" hidden="1">
      <c r="A28" s="1814" t="s">
        <v>188</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300</v>
      </c>
      <c r="L28" s="1989"/>
      <c r="M28" s="322"/>
      <c r="N28" s="1655"/>
      <c r="O28" s="1655"/>
    </row>
    <row s="1666" customFormat="1" customHeight="1" ht="18.75" hidden="1">
      <c r="A29" s="1814"/>
      <c r="B29" s="361" t="s">
        <v>1694</v>
      </c>
      <c r="C29" s="2297"/>
      <c r="D29" s="2023"/>
      <c r="E29" s="2127"/>
      <c r="F29" s="2127"/>
      <c r="G29" s="397"/>
      <c r="H29" s="392" t="s">
        <v>1572</v>
      </c>
      <c r="I29" s="337"/>
      <c r="J29" s="398"/>
      <c r="K29" s="180"/>
      <c r="L29" s="1989"/>
      <c r="M29" s="322"/>
      <c r="N29" s="1655"/>
      <c r="O29" s="1655"/>
    </row>
    <row s="1666" customFormat="1" customHeight="1" ht="18.75" hidden="1">
      <c r="A30" s="1814" t="s">
        <v>194</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300</v>
      </c>
      <c r="L30" s="1989"/>
      <c r="M30" s="322"/>
      <c r="N30" s="1655"/>
      <c r="O30" s="1655"/>
    </row>
    <row s="1666" customFormat="1" customHeight="1" ht="18.75" hidden="1">
      <c r="A31" s="1814"/>
      <c r="B31" s="361" t="s">
        <v>1694</v>
      </c>
      <c r="C31" s="2297"/>
      <c r="D31" s="2023"/>
      <c r="E31" s="2127"/>
      <c r="F31" s="2127"/>
      <c r="G31" s="397"/>
      <c r="H31" s="392" t="s">
        <v>1572</v>
      </c>
      <c r="I31" s="337"/>
      <c r="J31" s="398"/>
      <c r="K31" s="180"/>
      <c r="L31" s="1989"/>
      <c r="M31" s="322"/>
      <c r="N31" s="1655"/>
      <c r="O31" s="1655"/>
    </row>
    <row s="1666" customFormat="1" customHeight="1" ht="18.75" hidden="1">
      <c r="A32" s="1814" t="s">
        <v>200</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300</v>
      </c>
      <c r="L32" s="1989"/>
      <c r="M32" s="322"/>
      <c r="N32" s="1655"/>
      <c r="O32" s="1655"/>
    </row>
    <row s="1666" customFormat="1" customHeight="1" ht="18.75" hidden="1">
      <c r="A33" s="1814"/>
      <c r="B33" s="361" t="s">
        <v>1694</v>
      </c>
      <c r="C33" s="2297"/>
      <c r="D33" s="2023"/>
      <c r="E33" s="2127"/>
      <c r="F33" s="2127"/>
      <c r="G33" s="397"/>
      <c r="H33" s="392" t="s">
        <v>1572</v>
      </c>
      <c r="I33" s="337"/>
      <c r="J33" s="398"/>
      <c r="K33" s="180"/>
      <c r="L33" s="1989"/>
      <c r="M33" s="322"/>
      <c r="N33" s="1655"/>
      <c r="O33" s="1655"/>
    </row>
    <row s="1666" customFormat="1" customHeight="1" ht="18.75" hidden="1">
      <c r="A34" s="1814" t="s">
        <v>214</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300</v>
      </c>
      <c r="L34" s="1989"/>
      <c r="M34" s="322"/>
      <c r="N34" s="1655"/>
      <c r="O34" s="1655"/>
    </row>
    <row s="1666" customFormat="1" customHeight="1" ht="18.75" hidden="1">
      <c r="A35" s="1814"/>
      <c r="B35" s="361" t="s">
        <v>1694</v>
      </c>
      <c r="C35" s="2297"/>
      <c r="D35" s="2023"/>
      <c r="E35" s="2127"/>
      <c r="F35" s="2127"/>
      <c r="G35" s="397"/>
      <c r="H35" s="392" t="s">
        <v>1572</v>
      </c>
      <c r="I35" s="337"/>
      <c r="J35" s="398"/>
      <c r="K35" s="180"/>
      <c r="L35" s="1989"/>
      <c r="M35" s="322"/>
      <c r="N35" s="1655"/>
      <c r="O35" s="1655"/>
    </row>
    <row s="1666" customFormat="1" customHeight="1" ht="18.75" hidden="1">
      <c r="A36" s="1814" t="s">
        <v>219</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300</v>
      </c>
      <c r="L36" s="1989"/>
      <c r="M36" s="322"/>
      <c r="N36" s="1655"/>
      <c r="O36" s="1655"/>
    </row>
    <row s="1666" customFormat="1" customHeight="1" ht="18.75" hidden="1">
      <c r="A37" s="1814"/>
      <c r="B37" s="361" t="s">
        <v>1694</v>
      </c>
      <c r="C37" s="2297"/>
      <c r="D37" s="2023"/>
      <c r="E37" s="2127"/>
      <c r="F37" s="2127"/>
      <c r="G37" s="397"/>
      <c r="H37" s="392" t="s">
        <v>1572</v>
      </c>
      <c r="I37" s="337"/>
      <c r="J37" s="398"/>
      <c r="K37" s="180"/>
      <c r="L37" s="1989"/>
      <c r="M37" s="322"/>
      <c r="N37" s="1655"/>
      <c r="O37" s="1655"/>
    </row>
    <row s="1666" customFormat="1" customHeight="1" ht="18.75" hidden="1">
      <c r="A38" s="1814" t="s">
        <v>224</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300</v>
      </c>
      <c r="L38" s="1989"/>
      <c r="M38" s="322"/>
      <c r="N38" s="1655"/>
      <c r="O38" s="1655"/>
    </row>
    <row s="1666" customFormat="1" customHeight="1" ht="18.75" hidden="1">
      <c r="A39" s="1814"/>
      <c r="B39" s="361" t="s">
        <v>1694</v>
      </c>
      <c r="C39" s="2297"/>
      <c r="D39" s="2023"/>
      <c r="E39" s="2127"/>
      <c r="F39" s="2127"/>
      <c r="G39" s="397"/>
      <c r="H39" s="392" t="s">
        <v>1572</v>
      </c>
      <c r="I39" s="337"/>
      <c r="J39" s="398"/>
      <c r="K39" s="180"/>
      <c r="L39" s="1989"/>
      <c r="M39" s="322"/>
      <c r="N39" s="1655"/>
      <c r="O39" s="1655"/>
    </row>
    <row s="1666" customFormat="1" customHeight="1" ht="18.75" hidden="1">
      <c r="A40" s="1814" t="s">
        <v>229</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300</v>
      </c>
      <c r="L40" s="1989"/>
      <c r="M40" s="322"/>
      <c r="N40" s="1655"/>
      <c r="O40" s="1655"/>
    </row>
    <row s="1666" customFormat="1" customHeight="1" ht="18.75" hidden="1">
      <c r="A41" s="1814"/>
      <c r="B41" s="361" t="s">
        <v>1694</v>
      </c>
      <c r="C41" s="2297"/>
      <c r="D41" s="2023"/>
      <c r="E41" s="2127"/>
      <c r="F41" s="2127"/>
      <c r="G41" s="397"/>
      <c r="H41" s="392" t="s">
        <v>1572</v>
      </c>
      <c r="I41" s="337"/>
      <c r="J41" s="398"/>
      <c r="K41" s="180"/>
      <c r="L41" s="1989"/>
      <c r="M41" s="322"/>
      <c r="N41" s="1655"/>
      <c r="O41" s="1655"/>
    </row>
    <row s="1666" customFormat="1" customHeight="1" ht="18.75" hidden="1">
      <c r="A42" s="1814" t="s">
        <v>236</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Подключение (технологическое присоединение) к централизованной системе водоснабжения</v>
      </c>
      <c r="G42" s="1800"/>
      <c r="H42" s="1769"/>
      <c r="I42" s="1807"/>
      <c r="J42" s="1806"/>
      <c r="K42" s="1799" t="s">
        <v>300</v>
      </c>
      <c r="L42" s="1989"/>
      <c r="M42" s="322"/>
      <c r="N42" s="1655"/>
      <c r="O42" s="1655"/>
    </row>
    <row s="1666" customFormat="1" customHeight="1" ht="18.75" hidden="1">
      <c r="A43" s="1814"/>
      <c r="B43" s="361" t="s">
        <v>1694</v>
      </c>
      <c r="C43" s="2297"/>
      <c r="D43" s="2023"/>
      <c r="E43" s="2127"/>
      <c r="F43" s="2127"/>
      <c r="G43" s="397"/>
      <c r="H43" s="392" t="s">
        <v>1572</v>
      </c>
      <c r="I43" s="337"/>
      <c r="J43" s="398"/>
      <c r="K43" s="180"/>
      <c r="L43" s="1989"/>
      <c r="M43" s="322"/>
      <c r="N43" s="1655"/>
      <c r="O43" s="1655"/>
    </row>
    <row s="1666" customFormat="1" customHeight="1" ht="18.75" hidden="1">
      <c r="A44" s="1814" t="s">
        <v>244</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300</v>
      </c>
      <c r="L44" s="1989"/>
      <c r="M44" s="322"/>
      <c r="N44" s="1655"/>
      <c r="O44" s="1655"/>
    </row>
    <row s="1666" customFormat="1" customHeight="1" ht="18.75" hidden="1">
      <c r="A45" s="1814"/>
      <c r="B45" s="361" t="s">
        <v>1694</v>
      </c>
      <c r="C45" s="2297"/>
      <c r="D45" s="2023"/>
      <c r="E45" s="2127"/>
      <c r="F45" s="2127"/>
      <c r="G45" s="397"/>
      <c r="H45" s="392" t="s">
        <v>1572</v>
      </c>
      <c r="I45" s="337"/>
      <c r="J45" s="398"/>
      <c r="K45" s="180"/>
      <c r="L45" s="1989"/>
      <c r="M45" s="322"/>
      <c r="N45" s="1655"/>
      <c r="O45" s="1655"/>
    </row>
    <row s="1666" customFormat="1" customHeight="1" ht="18.75" hidden="1">
      <c r="A46" s="1814" t="s">
        <v>249</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300</v>
      </c>
      <c r="L46" s="1989"/>
      <c r="M46" s="322"/>
      <c r="N46" s="1655"/>
      <c r="O46" s="1655"/>
    </row>
    <row s="1666" customFormat="1" customHeight="1" ht="18.75" hidden="1">
      <c r="A47" s="1814"/>
      <c r="B47" s="361" t="s">
        <v>1694</v>
      </c>
      <c r="C47" s="2297"/>
      <c r="D47" s="2023"/>
      <c r="E47" s="2127"/>
      <c r="F47" s="2127"/>
      <c r="G47" s="397"/>
      <c r="H47" s="392" t="s">
        <v>1572</v>
      </c>
      <c r="I47" s="337"/>
      <c r="J47" s="398"/>
      <c r="K47" s="180"/>
      <c r="L47" s="1989"/>
      <c r="M47" s="322"/>
      <c r="N47" s="1655"/>
      <c r="O47" s="1655"/>
    </row>
    <row s="1666" customFormat="1" customHeight="1" ht="18.75" hidden="1">
      <c r="A48" s="1814" t="s">
        <v>254</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300</v>
      </c>
      <c r="L48" s="1989"/>
      <c r="M48" s="322"/>
      <c r="N48" s="1655"/>
      <c r="O48" s="1655"/>
    </row>
    <row s="1666" customFormat="1" customHeight="1" ht="18.75" hidden="1">
      <c r="A49" s="1814"/>
      <c r="B49" s="361" t="s">
        <v>1694</v>
      </c>
      <c r="C49" s="2297"/>
      <c r="D49" s="2023"/>
      <c r="E49" s="2127"/>
      <c r="F49" s="2127"/>
      <c r="G49" s="397"/>
      <c r="H49" s="392" t="s">
        <v>1572</v>
      </c>
      <c r="I49" s="337"/>
      <c r="J49" s="398"/>
      <c r="K49" s="180"/>
      <c r="L49" s="1989"/>
      <c r="M49" s="322"/>
      <c r="N49" s="1655"/>
      <c r="O49" s="1655"/>
    </row>
    <row s="1666" customFormat="1" customHeight="1" ht="18.75" hidden="1">
      <c r="A50" s="1814" t="s">
        <v>259</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300</v>
      </c>
      <c r="L50" s="1989"/>
      <c r="M50" s="322"/>
      <c r="N50" s="1655"/>
      <c r="O50" s="1655"/>
    </row>
    <row s="1666" customFormat="1" customHeight="1" ht="18.75" hidden="1">
      <c r="A51" s="1814"/>
      <c r="B51" s="361" t="s">
        <v>1694</v>
      </c>
      <c r="C51" s="2297"/>
      <c r="D51" s="2023"/>
      <c r="E51" s="2127"/>
      <c r="F51" s="2127"/>
      <c r="G51" s="397"/>
      <c r="H51" s="392" t="s">
        <v>1572</v>
      </c>
      <c r="I51" s="337"/>
      <c r="J51" s="398"/>
      <c r="K51" s="180"/>
      <c r="L51" s="1989"/>
      <c r="M51" s="322"/>
      <c r="N51" s="1655"/>
      <c r="O51" s="1655"/>
    </row>
    <row s="1666" customFormat="1" customHeight="1" ht="18.75" hidden="1">
      <c r="A52" s="1814" t="s">
        <v>264</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300</v>
      </c>
      <c r="L52" s="1989"/>
      <c r="M52" s="322"/>
      <c r="N52" s="1655"/>
      <c r="O52" s="1655"/>
    </row>
    <row s="1666" customFormat="1" customHeight="1" ht="18.75" hidden="1">
      <c r="A53" s="1814"/>
      <c r="B53" s="361" t="s">
        <v>1694</v>
      </c>
      <c r="C53" s="2297"/>
      <c r="D53" s="2023"/>
      <c r="E53" s="2127"/>
      <c r="F53" s="2127"/>
      <c r="G53" s="397"/>
      <c r="H53" s="392" t="s">
        <v>1572</v>
      </c>
      <c r="I53" s="337"/>
      <c r="J53" s="398"/>
      <c r="K53" s="180"/>
      <c r="L53" s="1989"/>
      <c r="M53" s="322"/>
      <c r="N53" s="1655"/>
      <c r="O53" s="1655"/>
    </row>
    <row s="1666" customFormat="1" customHeight="1" ht="18.75" hidden="1">
      <c r="A54" s="1814" t="s">
        <v>269</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300</v>
      </c>
      <c r="L54" s="1989"/>
      <c r="M54" s="322"/>
      <c r="N54" s="1655"/>
      <c r="O54" s="1655"/>
    </row>
    <row s="1666" customFormat="1" customHeight="1" ht="18.75" hidden="1">
      <c r="A55" s="1814"/>
      <c r="B55" s="361" t="s">
        <v>1694</v>
      </c>
      <c r="C55" s="2297"/>
      <c r="D55" s="2023"/>
      <c r="E55" s="2127"/>
      <c r="F55" s="2127"/>
      <c r="G55" s="397"/>
      <c r="H55" s="392" t="s">
        <v>1572</v>
      </c>
      <c r="I55" s="337"/>
      <c r="J55" s="398"/>
      <c r="K55" s="180"/>
      <c r="L55" s="1989"/>
      <c r="M55" s="322"/>
      <c r="N55" s="1655"/>
      <c r="O55" s="1655"/>
    </row>
    <row customHeight="1" ht="18.75">
      <c r="A56" s="1814"/>
      <c r="C56" s="368"/>
      <c r="D56" s="127" t="s">
        <v>101</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300</v>
      </c>
      <c r="F57" s="177" t="s">
        <v>300</v>
      </c>
      <c r="G57" s="2039" t="s">
        <v>300</v>
      </c>
      <c r="H57" s="2041"/>
      <c r="I57" s="177" t="s">
        <v>300</v>
      </c>
      <c r="J57" s="177" t="s">
        <v>300</v>
      </c>
      <c r="K57" s="399"/>
      <c r="L57" s="333" t="s">
        <v>1695</v>
      </c>
      <c r="M57" s="322"/>
    </row>
    <row customHeight="1" ht="18.75">
      <c r="A58" s="1814"/>
      <c r="C58" s="368"/>
      <c r="D58" s="127" t="s">
        <v>89</v>
      </c>
      <c r="E58" s="2285" t="s">
        <v>1696</v>
      </c>
      <c r="F58" s="2285"/>
      <c r="G58" s="2285"/>
      <c r="H58" s="2285"/>
      <c r="I58" s="2285"/>
      <c r="J58" s="2285"/>
      <c r="K58" s="2285"/>
      <c r="L58" s="277"/>
      <c r="M58" s="322"/>
    </row>
    <row s="1666" customFormat="1" customHeight="1" ht="56.25" hidden="1">
      <c r="A59" s="1814" t="s">
        <v>158</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300</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1697</v>
      </c>
      <c r="C60" s="2297"/>
      <c r="D60" s="2023"/>
      <c r="E60" s="2127"/>
      <c r="F60" s="2127"/>
      <c r="G60" s="397"/>
      <c r="H60" s="392" t="s">
        <v>1572</v>
      </c>
      <c r="I60" s="337"/>
      <c r="J60" s="398"/>
      <c r="K60" s="180"/>
      <c r="L60" s="1989"/>
      <c r="M60" s="322"/>
      <c r="N60" s="1655"/>
      <c r="O60" s="1655"/>
    </row>
    <row s="1666" customFormat="1" customHeight="1" ht="26.25" hidden="1">
      <c r="A61" s="1814" t="s">
        <v>164</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300</v>
      </c>
      <c r="L61" s="1990"/>
      <c r="M61" s="322"/>
      <c r="N61" s="1655"/>
      <c r="O61" s="1655"/>
    </row>
    <row s="1666" customFormat="1" customHeight="1" ht="18.75" hidden="1">
      <c r="A62" s="1814"/>
      <c r="B62" s="361" t="s">
        <v>1697</v>
      </c>
      <c r="C62" s="2297"/>
      <c r="D62" s="2023"/>
      <c r="E62" s="2127"/>
      <c r="F62" s="2127"/>
      <c r="G62" s="397"/>
      <c r="H62" s="392" t="s">
        <v>1572</v>
      </c>
      <c r="I62" s="337"/>
      <c r="J62" s="398"/>
      <c r="K62" s="180"/>
      <c r="L62" s="329"/>
      <c r="M62" s="322"/>
      <c r="N62" s="1655"/>
      <c r="O62" s="1655"/>
    </row>
    <row s="1666" customFormat="1" customHeight="1" ht="18.75" hidden="1">
      <c r="A63" s="1814" t="s">
        <v>170</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300</v>
      </c>
      <c r="L63" s="329"/>
      <c r="M63" s="322"/>
      <c r="N63" s="1655"/>
      <c r="O63" s="1655"/>
    </row>
    <row s="1666" customFormat="1" customHeight="1" ht="18.75" hidden="1">
      <c r="A64" s="1814"/>
      <c r="B64" s="361" t="s">
        <v>1697</v>
      </c>
      <c r="C64" s="2297"/>
      <c r="D64" s="2023"/>
      <c r="E64" s="2127"/>
      <c r="F64" s="2127"/>
      <c r="G64" s="397"/>
      <c r="H64" s="392" t="s">
        <v>1572</v>
      </c>
      <c r="I64" s="337"/>
      <c r="J64" s="398"/>
      <c r="K64" s="180"/>
      <c r="L64" s="329"/>
      <c r="M64" s="322"/>
      <c r="N64" s="1655"/>
      <c r="O64" s="1655"/>
    </row>
    <row s="1666" customFormat="1" customHeight="1" ht="41.25" hidden="1">
      <c r="A65" s="1814" t="s">
        <v>176</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300</v>
      </c>
      <c r="L65" s="329"/>
      <c r="M65" s="322"/>
      <c r="N65" s="1655"/>
      <c r="O65" s="1655"/>
    </row>
    <row s="1666" customFormat="1" customHeight="1" ht="18.75" hidden="1">
      <c r="A66" s="1814"/>
      <c r="B66" s="361" t="s">
        <v>1697</v>
      </c>
      <c r="C66" s="2297"/>
      <c r="D66" s="2023"/>
      <c r="E66" s="2127"/>
      <c r="F66" s="2127"/>
      <c r="G66" s="397"/>
      <c r="H66" s="392" t="s">
        <v>1572</v>
      </c>
      <c r="I66" s="337"/>
      <c r="J66" s="398"/>
      <c r="K66" s="180"/>
      <c r="L66" s="329"/>
      <c r="M66" s="322"/>
      <c r="N66" s="1655"/>
      <c r="O66" s="1655"/>
    </row>
    <row s="1666" customFormat="1" customHeight="1" ht="18.75" hidden="1">
      <c r="A67" s="1814" t="s">
        <v>182</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300</v>
      </c>
      <c r="L67" s="329"/>
      <c r="M67" s="322"/>
      <c r="N67" s="1655"/>
      <c r="O67" s="1655"/>
    </row>
    <row s="1666" customFormat="1" customHeight="1" ht="18.75" hidden="1">
      <c r="A68" s="1814"/>
      <c r="B68" s="361" t="s">
        <v>1697</v>
      </c>
      <c r="C68" s="2297"/>
      <c r="D68" s="2023"/>
      <c r="E68" s="2127"/>
      <c r="F68" s="2127"/>
      <c r="G68" s="397"/>
      <c r="H68" s="392" t="s">
        <v>1572</v>
      </c>
      <c r="I68" s="337"/>
      <c r="J68" s="398"/>
      <c r="K68" s="180"/>
      <c r="L68" s="329"/>
      <c r="M68" s="322"/>
      <c r="N68" s="1655"/>
      <c r="O68" s="1655"/>
    </row>
    <row s="1666" customFormat="1" customHeight="1" ht="18.75" hidden="1">
      <c r="A69" s="1814" t="s">
        <v>188</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300</v>
      </c>
      <c r="L69" s="329"/>
      <c r="M69" s="322"/>
      <c r="N69" s="1655"/>
      <c r="O69" s="1655"/>
    </row>
    <row s="1666" customFormat="1" customHeight="1" ht="18.75" hidden="1">
      <c r="A70" s="1814"/>
      <c r="B70" s="361" t="s">
        <v>1697</v>
      </c>
      <c r="C70" s="2297"/>
      <c r="D70" s="2023"/>
      <c r="E70" s="2127"/>
      <c r="F70" s="2127"/>
      <c r="G70" s="397"/>
      <c r="H70" s="392" t="s">
        <v>1572</v>
      </c>
      <c r="I70" s="337"/>
      <c r="J70" s="398"/>
      <c r="K70" s="180"/>
      <c r="L70" s="329"/>
      <c r="M70" s="322"/>
      <c r="N70" s="1655"/>
      <c r="O70" s="1655"/>
    </row>
    <row s="1666" customFormat="1" customHeight="1" ht="18.75" hidden="1">
      <c r="A71" s="1814" t="s">
        <v>194</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300</v>
      </c>
      <c r="L71" s="329"/>
      <c r="M71" s="322"/>
      <c r="N71" s="1655"/>
      <c r="O71" s="1655"/>
    </row>
    <row s="1666" customFormat="1" customHeight="1" ht="18.75" hidden="1">
      <c r="A72" s="1814"/>
      <c r="B72" s="361" t="s">
        <v>1697</v>
      </c>
      <c r="C72" s="2297"/>
      <c r="D72" s="2023"/>
      <c r="E72" s="2127"/>
      <c r="F72" s="2127"/>
      <c r="G72" s="397"/>
      <c r="H72" s="392" t="s">
        <v>1572</v>
      </c>
      <c r="I72" s="337"/>
      <c r="J72" s="398"/>
      <c r="K72" s="180"/>
      <c r="L72" s="329"/>
      <c r="M72" s="322"/>
      <c r="N72" s="1655"/>
      <c r="O72" s="1655"/>
    </row>
    <row s="1666" customFormat="1" customHeight="1" ht="18.75" hidden="1">
      <c r="A73" s="1814" t="s">
        <v>200</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300</v>
      </c>
      <c r="L73" s="329"/>
      <c r="M73" s="322"/>
      <c r="N73" s="1655"/>
      <c r="O73" s="1655"/>
    </row>
    <row s="1666" customFormat="1" customHeight="1" ht="18.75" hidden="1">
      <c r="A74" s="1814"/>
      <c r="B74" s="361" t="s">
        <v>1697</v>
      </c>
      <c r="C74" s="2297"/>
      <c r="D74" s="2023"/>
      <c r="E74" s="2127"/>
      <c r="F74" s="2127"/>
      <c r="G74" s="397"/>
      <c r="H74" s="392" t="s">
        <v>1572</v>
      </c>
      <c r="I74" s="337"/>
      <c r="J74" s="398"/>
      <c r="K74" s="180"/>
      <c r="L74" s="329"/>
      <c r="M74" s="322"/>
      <c r="N74" s="1655"/>
      <c r="O74" s="1655"/>
    </row>
    <row s="1666" customFormat="1" customHeight="1" ht="18.75" hidden="1">
      <c r="A75" s="1814" t="s">
        <v>214</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300</v>
      </c>
      <c r="L75" s="329"/>
      <c r="M75" s="322"/>
      <c r="N75" s="1655"/>
      <c r="O75" s="1655"/>
    </row>
    <row s="1666" customFormat="1" customHeight="1" ht="18.75" hidden="1">
      <c r="A76" s="1814"/>
      <c r="B76" s="361" t="s">
        <v>1697</v>
      </c>
      <c r="C76" s="2297"/>
      <c r="D76" s="2023"/>
      <c r="E76" s="2127"/>
      <c r="F76" s="2127"/>
      <c r="G76" s="397"/>
      <c r="H76" s="392" t="s">
        <v>1572</v>
      </c>
      <c r="I76" s="337"/>
      <c r="J76" s="398"/>
      <c r="K76" s="180"/>
      <c r="L76" s="329"/>
      <c r="M76" s="322"/>
      <c r="N76" s="1655"/>
      <c r="O76" s="1655"/>
    </row>
    <row s="1666" customFormat="1" customHeight="1" ht="18.75" hidden="1">
      <c r="A77" s="1814" t="s">
        <v>219</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300</v>
      </c>
      <c r="L77" s="329"/>
      <c r="M77" s="322"/>
      <c r="N77" s="1655"/>
      <c r="O77" s="1655"/>
    </row>
    <row s="1666" customFormat="1" customHeight="1" ht="18.75" hidden="1">
      <c r="A78" s="1814"/>
      <c r="B78" s="361" t="s">
        <v>1697</v>
      </c>
      <c r="C78" s="2297"/>
      <c r="D78" s="2023"/>
      <c r="E78" s="2127"/>
      <c r="F78" s="2127"/>
      <c r="G78" s="397"/>
      <c r="H78" s="392" t="s">
        <v>1572</v>
      </c>
      <c r="I78" s="337"/>
      <c r="J78" s="398"/>
      <c r="K78" s="180"/>
      <c r="L78" s="329"/>
      <c r="M78" s="322"/>
      <c r="N78" s="1655"/>
      <c r="O78" s="1655"/>
    </row>
    <row s="1666" customFormat="1" customHeight="1" ht="18.75" hidden="1">
      <c r="A79" s="1814" t="s">
        <v>224</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300</v>
      </c>
      <c r="L79" s="329"/>
      <c r="M79" s="322"/>
      <c r="N79" s="1655"/>
      <c r="O79" s="1655"/>
    </row>
    <row s="1666" customFormat="1" customHeight="1" ht="18.75" hidden="1">
      <c r="A80" s="1814"/>
      <c r="B80" s="361" t="s">
        <v>1697</v>
      </c>
      <c r="C80" s="2297"/>
      <c r="D80" s="2023"/>
      <c r="E80" s="2127"/>
      <c r="F80" s="2127"/>
      <c r="G80" s="397"/>
      <c r="H80" s="392" t="s">
        <v>1572</v>
      </c>
      <c r="I80" s="337"/>
      <c r="J80" s="398"/>
      <c r="K80" s="180"/>
      <c r="L80" s="329"/>
      <c r="M80" s="322"/>
      <c r="N80" s="1655"/>
      <c r="O80" s="1655"/>
    </row>
    <row s="1666" customFormat="1" customHeight="1" ht="18.75" hidden="1">
      <c r="A81" s="1814" t="s">
        <v>229</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300</v>
      </c>
      <c r="L81" s="329"/>
      <c r="M81" s="322"/>
      <c r="N81" s="1655"/>
      <c r="O81" s="1655"/>
    </row>
    <row s="1666" customFormat="1" customHeight="1" ht="18.75" hidden="1">
      <c r="A82" s="1814"/>
      <c r="B82" s="361" t="s">
        <v>1697</v>
      </c>
      <c r="C82" s="2297"/>
      <c r="D82" s="2023"/>
      <c r="E82" s="2127"/>
      <c r="F82" s="2127"/>
      <c r="G82" s="397"/>
      <c r="H82" s="392" t="s">
        <v>1572</v>
      </c>
      <c r="I82" s="337"/>
      <c r="J82" s="398"/>
      <c r="K82" s="180"/>
      <c r="L82" s="329"/>
      <c r="M82" s="322"/>
      <c r="N82" s="1655"/>
      <c r="O82" s="1655"/>
    </row>
    <row s="1666" customFormat="1" customHeight="1" ht="18.75" hidden="1">
      <c r="A83" s="1814" t="s">
        <v>236</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Подключение (технологическое присоединение) к централизованной системе водоснабжения</v>
      </c>
      <c r="G83" s="1800"/>
      <c r="H83" s="1769"/>
      <c r="I83" s="1807"/>
      <c r="J83" s="1812"/>
      <c r="K83" s="1799" t="s">
        <v>300</v>
      </c>
      <c r="L83" s="329"/>
      <c r="M83" s="322"/>
      <c r="N83" s="1655"/>
      <c r="O83" s="1655"/>
    </row>
    <row s="1666" customFormat="1" customHeight="1" ht="18.75" hidden="1">
      <c r="A84" s="1814"/>
      <c r="B84" s="361" t="s">
        <v>1697</v>
      </c>
      <c r="C84" s="2297"/>
      <c r="D84" s="2023"/>
      <c r="E84" s="2127"/>
      <c r="F84" s="2127"/>
      <c r="G84" s="397"/>
      <c r="H84" s="392" t="s">
        <v>1572</v>
      </c>
      <c r="I84" s="337"/>
      <c r="J84" s="398"/>
      <c r="K84" s="180"/>
      <c r="L84" s="329"/>
      <c r="M84" s="322"/>
      <c r="N84" s="1655"/>
      <c r="O84" s="1655"/>
    </row>
    <row s="1666" customFormat="1" customHeight="1" ht="18.75" hidden="1">
      <c r="A85" s="1814" t="s">
        <v>244</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300</v>
      </c>
      <c r="L85" s="329"/>
      <c r="M85" s="322"/>
      <c r="N85" s="1655"/>
      <c r="O85" s="1655"/>
    </row>
    <row s="1666" customFormat="1" customHeight="1" ht="18.75" hidden="1">
      <c r="A86" s="1814"/>
      <c r="B86" s="361" t="s">
        <v>1697</v>
      </c>
      <c r="C86" s="2297"/>
      <c r="D86" s="2023"/>
      <c r="E86" s="2127"/>
      <c r="F86" s="2127"/>
      <c r="G86" s="397"/>
      <c r="H86" s="392" t="s">
        <v>1572</v>
      </c>
      <c r="I86" s="337"/>
      <c r="J86" s="398"/>
      <c r="K86" s="180"/>
      <c r="L86" s="329"/>
      <c r="M86" s="322"/>
      <c r="N86" s="1655"/>
      <c r="O86" s="1655"/>
    </row>
    <row s="1666" customFormat="1" customHeight="1" ht="18.75" hidden="1">
      <c r="A87" s="1814" t="s">
        <v>249</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300</v>
      </c>
      <c r="L87" s="329"/>
      <c r="M87" s="322"/>
      <c r="N87" s="1655"/>
      <c r="O87" s="1655"/>
    </row>
    <row s="1666" customFormat="1" customHeight="1" ht="18.75" hidden="1">
      <c r="A88" s="1814"/>
      <c r="B88" s="361" t="s">
        <v>1697</v>
      </c>
      <c r="C88" s="2297"/>
      <c r="D88" s="2023"/>
      <c r="E88" s="2127"/>
      <c r="F88" s="2127"/>
      <c r="G88" s="397"/>
      <c r="H88" s="392" t="s">
        <v>1572</v>
      </c>
      <c r="I88" s="337"/>
      <c r="J88" s="398"/>
      <c r="K88" s="180"/>
      <c r="L88" s="329"/>
      <c r="M88" s="322"/>
      <c r="N88" s="1655"/>
      <c r="O88" s="1655"/>
    </row>
    <row s="1666" customFormat="1" customHeight="1" ht="18.75" hidden="1">
      <c r="A89" s="1814" t="s">
        <v>254</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300</v>
      </c>
      <c r="L89" s="329"/>
      <c r="M89" s="322"/>
      <c r="N89" s="1655"/>
      <c r="O89" s="1655"/>
    </row>
    <row s="1666" customFormat="1" customHeight="1" ht="18.75" hidden="1">
      <c r="A90" s="1814"/>
      <c r="B90" s="361" t="s">
        <v>1697</v>
      </c>
      <c r="C90" s="2297"/>
      <c r="D90" s="2023"/>
      <c r="E90" s="2127"/>
      <c r="F90" s="2127"/>
      <c r="G90" s="397"/>
      <c r="H90" s="392" t="s">
        <v>1572</v>
      </c>
      <c r="I90" s="337"/>
      <c r="J90" s="398"/>
      <c r="K90" s="180"/>
      <c r="L90" s="329"/>
      <c r="M90" s="322"/>
      <c r="N90" s="1655"/>
      <c r="O90" s="1655"/>
    </row>
    <row s="1666" customFormat="1" customHeight="1" ht="18.75" hidden="1">
      <c r="A91" s="1814" t="s">
        <v>259</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300</v>
      </c>
      <c r="L91" s="329"/>
      <c r="M91" s="322"/>
      <c r="N91" s="1655"/>
      <c r="O91" s="1655"/>
    </row>
    <row s="1666" customFormat="1" customHeight="1" ht="18.75" hidden="1">
      <c r="A92" s="1814"/>
      <c r="B92" s="361" t="s">
        <v>1697</v>
      </c>
      <c r="C92" s="2297"/>
      <c r="D92" s="2023"/>
      <c r="E92" s="2127"/>
      <c r="F92" s="2127"/>
      <c r="G92" s="397"/>
      <c r="H92" s="392" t="s">
        <v>1572</v>
      </c>
      <c r="I92" s="337"/>
      <c r="J92" s="398"/>
      <c r="K92" s="180"/>
      <c r="L92" s="329"/>
      <c r="M92" s="322"/>
      <c r="N92" s="1655"/>
      <c r="O92" s="1655"/>
    </row>
    <row s="1666" customFormat="1" customHeight="1" ht="18.75" hidden="1">
      <c r="A93" s="1814" t="s">
        <v>264</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300</v>
      </c>
      <c r="L93" s="329"/>
      <c r="M93" s="322"/>
      <c r="N93" s="1655"/>
      <c r="O93" s="1655"/>
    </row>
    <row s="1666" customFormat="1" customHeight="1" ht="18.75" hidden="1">
      <c r="A94" s="1814"/>
      <c r="B94" s="361" t="s">
        <v>1697</v>
      </c>
      <c r="C94" s="2297"/>
      <c r="D94" s="2023"/>
      <c r="E94" s="2127"/>
      <c r="F94" s="2127"/>
      <c r="G94" s="397"/>
      <c r="H94" s="392" t="s">
        <v>1572</v>
      </c>
      <c r="I94" s="337"/>
      <c r="J94" s="398"/>
      <c r="K94" s="180"/>
      <c r="L94" s="329"/>
      <c r="M94" s="322"/>
      <c r="N94" s="1655"/>
      <c r="O94" s="1655"/>
    </row>
    <row s="1666" customFormat="1" customHeight="1" ht="18.75" hidden="1">
      <c r="A95" s="1814" t="s">
        <v>269</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300</v>
      </c>
      <c r="L95" s="329"/>
      <c r="M95" s="322"/>
      <c r="N95" s="1655"/>
      <c r="O95" s="1655"/>
    </row>
    <row s="1666" customFormat="1" customHeight="1" ht="18.75" hidden="1">
      <c r="A96" s="1814"/>
      <c r="B96" s="361" t="s">
        <v>1697</v>
      </c>
      <c r="C96" s="2297"/>
      <c r="D96" s="2023"/>
      <c r="E96" s="2127"/>
      <c r="F96" s="2127"/>
      <c r="G96" s="397"/>
      <c r="H96" s="392" t="s">
        <v>1572</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158</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300</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1697</v>
      </c>
      <c r="C99" s="2297"/>
      <c r="D99" s="2023"/>
      <c r="E99" s="2127"/>
      <c r="F99" s="2127"/>
      <c r="G99" s="397"/>
      <c r="H99" s="392" t="s">
        <v>1572</v>
      </c>
      <c r="I99" s="337"/>
      <c r="J99" s="398"/>
      <c r="K99" s="180"/>
      <c r="L99" s="1989"/>
      <c r="M99" s="322"/>
      <c r="N99" s="1655"/>
      <c r="O99" s="1655"/>
    </row>
    <row s="1666" customFormat="1" customHeight="1" ht="26.25" hidden="1">
      <c r="A100" s="1814" t="s">
        <v>164</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300</v>
      </c>
      <c r="L100" s="1990"/>
      <c r="M100" s="322"/>
      <c r="N100" s="1655"/>
      <c r="O100" s="1655"/>
    </row>
    <row s="1666" customFormat="1" customHeight="1" ht="18.75" hidden="1">
      <c r="A101" s="1814"/>
      <c r="B101" s="361" t="s">
        <v>1697</v>
      </c>
      <c r="C101" s="2297"/>
      <c r="D101" s="2023"/>
      <c r="E101" s="2127"/>
      <c r="F101" s="2127"/>
      <c r="G101" s="397"/>
      <c r="H101" s="392" t="s">
        <v>1572</v>
      </c>
      <c r="I101" s="337"/>
      <c r="J101" s="398"/>
      <c r="K101" s="180"/>
      <c r="L101" s="329"/>
      <c r="M101" s="322"/>
      <c r="N101" s="1655"/>
      <c r="O101" s="1655"/>
    </row>
    <row s="1666" customFormat="1" customHeight="1" ht="18.75" hidden="1">
      <c r="A102" s="1814" t="s">
        <v>170</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300</v>
      </c>
      <c r="L102" s="329"/>
      <c r="M102" s="322"/>
      <c r="N102" s="1655"/>
      <c r="O102" s="1655"/>
    </row>
    <row s="1666" customFormat="1" customHeight="1" ht="18.75" hidden="1">
      <c r="A103" s="1814"/>
      <c r="B103" s="361" t="s">
        <v>1697</v>
      </c>
      <c r="C103" s="2297"/>
      <c r="D103" s="2023"/>
      <c r="E103" s="2127"/>
      <c r="F103" s="2127"/>
      <c r="G103" s="397"/>
      <c r="H103" s="392" t="s">
        <v>1572</v>
      </c>
      <c r="I103" s="337"/>
      <c r="J103" s="398"/>
      <c r="K103" s="180"/>
      <c r="L103" s="329"/>
      <c r="M103" s="322"/>
      <c r="N103" s="1655"/>
      <c r="O103" s="1655"/>
    </row>
    <row s="1666" customFormat="1" customHeight="1" ht="41.25" hidden="1">
      <c r="A104" s="1814" t="s">
        <v>176</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300</v>
      </c>
      <c r="L104" s="329"/>
      <c r="M104" s="322"/>
      <c r="N104" s="1655"/>
      <c r="O104" s="1655"/>
    </row>
    <row s="1666" customFormat="1" customHeight="1" ht="18.75" hidden="1">
      <c r="A105" s="1814"/>
      <c r="B105" s="361" t="s">
        <v>1697</v>
      </c>
      <c r="C105" s="2297"/>
      <c r="D105" s="2023"/>
      <c r="E105" s="2127"/>
      <c r="F105" s="2127"/>
      <c r="G105" s="397"/>
      <c r="H105" s="392" t="s">
        <v>1572</v>
      </c>
      <c r="I105" s="337"/>
      <c r="J105" s="398"/>
      <c r="K105" s="180"/>
      <c r="L105" s="329"/>
      <c r="M105" s="322"/>
      <c r="N105" s="1655"/>
      <c r="O105" s="1655"/>
    </row>
    <row s="1666" customFormat="1" customHeight="1" ht="18.75" hidden="1">
      <c r="A106" s="1814" t="s">
        <v>182</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300</v>
      </c>
      <c r="L106" s="329"/>
      <c r="M106" s="322"/>
      <c r="N106" s="1655"/>
      <c r="O106" s="1655"/>
    </row>
    <row s="1666" customFormat="1" customHeight="1" ht="18.75" hidden="1">
      <c r="A107" s="1814"/>
      <c r="B107" s="361" t="s">
        <v>1697</v>
      </c>
      <c r="C107" s="2297"/>
      <c r="D107" s="2023"/>
      <c r="E107" s="2127"/>
      <c r="F107" s="2127"/>
      <c r="G107" s="397"/>
      <c r="H107" s="392" t="s">
        <v>1572</v>
      </c>
      <c r="I107" s="337"/>
      <c r="J107" s="398"/>
      <c r="K107" s="180"/>
      <c r="L107" s="329"/>
      <c r="M107" s="322"/>
      <c r="N107" s="1655"/>
      <c r="O107" s="1655"/>
    </row>
    <row s="1666" customFormat="1" customHeight="1" ht="18.75" hidden="1">
      <c r="A108" s="1814" t="s">
        <v>188</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300</v>
      </c>
      <c r="L108" s="329"/>
      <c r="M108" s="322"/>
      <c r="N108" s="1655"/>
      <c r="O108" s="1655"/>
    </row>
    <row s="1666" customFormat="1" customHeight="1" ht="18.75" hidden="1">
      <c r="A109" s="1814"/>
      <c r="B109" s="361" t="s">
        <v>1697</v>
      </c>
      <c r="C109" s="2297"/>
      <c r="D109" s="2023"/>
      <c r="E109" s="2127"/>
      <c r="F109" s="2127"/>
      <c r="G109" s="397"/>
      <c r="H109" s="392" t="s">
        <v>1572</v>
      </c>
      <c r="I109" s="337"/>
      <c r="J109" s="398"/>
      <c r="K109" s="180"/>
      <c r="L109" s="329"/>
      <c r="M109" s="322"/>
      <c r="N109" s="1655"/>
      <c r="O109" s="1655"/>
    </row>
    <row s="1666" customFormat="1" customHeight="1" ht="18.75" hidden="1">
      <c r="A110" s="1814" t="s">
        <v>194</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300</v>
      </c>
      <c r="L110" s="329"/>
      <c r="M110" s="322"/>
      <c r="N110" s="1655"/>
      <c r="O110" s="1655"/>
    </row>
    <row s="1666" customFormat="1" customHeight="1" ht="18.75" hidden="1">
      <c r="A111" s="1814"/>
      <c r="B111" s="361" t="s">
        <v>1697</v>
      </c>
      <c r="C111" s="2297"/>
      <c r="D111" s="2023"/>
      <c r="E111" s="2127"/>
      <c r="F111" s="2127"/>
      <c r="G111" s="397"/>
      <c r="H111" s="392" t="s">
        <v>1572</v>
      </c>
      <c r="I111" s="337"/>
      <c r="J111" s="398"/>
      <c r="K111" s="180"/>
      <c r="L111" s="329"/>
      <c r="M111" s="322"/>
      <c r="N111" s="1655"/>
      <c r="O111" s="1655"/>
    </row>
    <row s="1666" customFormat="1" customHeight="1" ht="18.75" hidden="1">
      <c r="A112" s="1814" t="s">
        <v>200</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300</v>
      </c>
      <c r="L112" s="329"/>
      <c r="M112" s="322"/>
      <c r="N112" s="1655"/>
      <c r="O112" s="1655"/>
    </row>
    <row s="1666" customFormat="1" customHeight="1" ht="18.75" hidden="1">
      <c r="A113" s="1814"/>
      <c r="B113" s="361" t="s">
        <v>1697</v>
      </c>
      <c r="C113" s="2297"/>
      <c r="D113" s="2023"/>
      <c r="E113" s="2127"/>
      <c r="F113" s="2127"/>
      <c r="G113" s="397"/>
      <c r="H113" s="392" t="s">
        <v>1572</v>
      </c>
      <c r="I113" s="337"/>
      <c r="J113" s="398"/>
      <c r="K113" s="180"/>
      <c r="L113" s="329"/>
      <c r="M113" s="322"/>
      <c r="N113" s="1655"/>
      <c r="O113" s="1655"/>
    </row>
    <row s="1666" customFormat="1" customHeight="1" ht="18.75" hidden="1">
      <c r="A114" s="1814" t="s">
        <v>214</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300</v>
      </c>
      <c r="L114" s="329"/>
      <c r="M114" s="322"/>
      <c r="N114" s="1655"/>
      <c r="O114" s="1655"/>
    </row>
    <row s="1666" customFormat="1" customHeight="1" ht="18.75" hidden="1">
      <c r="A115" s="1814"/>
      <c r="B115" s="361" t="s">
        <v>1697</v>
      </c>
      <c r="C115" s="2297"/>
      <c r="D115" s="2023"/>
      <c r="E115" s="2127"/>
      <c r="F115" s="2127"/>
      <c r="G115" s="397"/>
      <c r="H115" s="392" t="s">
        <v>1572</v>
      </c>
      <c r="I115" s="337"/>
      <c r="J115" s="398"/>
      <c r="K115" s="180"/>
      <c r="L115" s="329"/>
      <c r="M115" s="322"/>
      <c r="N115" s="1655"/>
      <c r="O115" s="1655"/>
    </row>
    <row s="1666" customFormat="1" customHeight="1" ht="18.75" hidden="1">
      <c r="A116" s="1814" t="s">
        <v>219</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300</v>
      </c>
      <c r="L116" s="329"/>
      <c r="M116" s="322"/>
      <c r="N116" s="1655"/>
      <c r="O116" s="1655"/>
    </row>
    <row s="1666" customFormat="1" customHeight="1" ht="18.75" hidden="1">
      <c r="A117" s="1814"/>
      <c r="B117" s="361" t="s">
        <v>1697</v>
      </c>
      <c r="C117" s="2297"/>
      <c r="D117" s="2023"/>
      <c r="E117" s="2127"/>
      <c r="F117" s="2127"/>
      <c r="G117" s="397"/>
      <c r="H117" s="392" t="s">
        <v>1572</v>
      </c>
      <c r="I117" s="337"/>
      <c r="J117" s="398"/>
      <c r="K117" s="180"/>
      <c r="L117" s="329"/>
      <c r="M117" s="322"/>
      <c r="N117" s="1655"/>
      <c r="O117" s="1655"/>
    </row>
    <row s="1666" customFormat="1" customHeight="1" ht="18.75" hidden="1">
      <c r="A118" s="1814" t="s">
        <v>224</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300</v>
      </c>
      <c r="L118" s="329"/>
      <c r="M118" s="322"/>
      <c r="N118" s="1655"/>
      <c r="O118" s="1655"/>
    </row>
    <row s="1666" customFormat="1" customHeight="1" ht="18.75" hidden="1">
      <c r="A119" s="1814"/>
      <c r="B119" s="361" t="s">
        <v>1697</v>
      </c>
      <c r="C119" s="2297"/>
      <c r="D119" s="2023"/>
      <c r="E119" s="2127"/>
      <c r="F119" s="2127"/>
      <c r="G119" s="397"/>
      <c r="H119" s="392" t="s">
        <v>1572</v>
      </c>
      <c r="I119" s="337"/>
      <c r="J119" s="398"/>
      <c r="K119" s="180"/>
      <c r="L119" s="329"/>
      <c r="M119" s="322"/>
      <c r="N119" s="1655"/>
      <c r="O119" s="1655"/>
    </row>
    <row s="1666" customFormat="1" customHeight="1" ht="18.75" hidden="1">
      <c r="A120" s="1814" t="s">
        <v>229</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300</v>
      </c>
      <c r="L120" s="329"/>
      <c r="M120" s="322"/>
      <c r="N120" s="1655"/>
      <c r="O120" s="1655"/>
    </row>
    <row s="1666" customFormat="1" customHeight="1" ht="18.75" hidden="1">
      <c r="A121" s="1814"/>
      <c r="B121" s="361" t="s">
        <v>1697</v>
      </c>
      <c r="C121" s="2297"/>
      <c r="D121" s="2023"/>
      <c r="E121" s="2127"/>
      <c r="F121" s="2127"/>
      <c r="G121" s="397"/>
      <c r="H121" s="392" t="s">
        <v>1572</v>
      </c>
      <c r="I121" s="337"/>
      <c r="J121" s="398"/>
      <c r="K121" s="180"/>
      <c r="L121" s="329"/>
      <c r="M121" s="322"/>
      <c r="N121" s="1655"/>
      <c r="O121" s="1655"/>
    </row>
    <row s="1666" customFormat="1" customHeight="1" ht="18.75" hidden="1">
      <c r="A122" s="1814" t="s">
        <v>236</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Подключение (технологическое присоединение) к централизованной системе водоснабжения</v>
      </c>
      <c r="G122" s="1800"/>
      <c r="H122" s="1769"/>
      <c r="I122" s="1807"/>
      <c r="J122" s="1812"/>
      <c r="K122" s="1799" t="s">
        <v>300</v>
      </c>
      <c r="L122" s="329"/>
      <c r="M122" s="322"/>
      <c r="N122" s="1655"/>
      <c r="O122" s="1655"/>
    </row>
    <row s="1666" customFormat="1" customHeight="1" ht="18.75" hidden="1">
      <c r="A123" s="1814"/>
      <c r="B123" s="361" t="s">
        <v>1697</v>
      </c>
      <c r="C123" s="2297"/>
      <c r="D123" s="2023"/>
      <c r="E123" s="2127"/>
      <c r="F123" s="2127"/>
      <c r="G123" s="397"/>
      <c r="H123" s="392" t="s">
        <v>1572</v>
      </c>
      <c r="I123" s="337"/>
      <c r="J123" s="398"/>
      <c r="K123" s="180"/>
      <c r="L123" s="329"/>
      <c r="M123" s="322"/>
      <c r="N123" s="1655"/>
      <c r="O123" s="1655"/>
    </row>
    <row s="1666" customFormat="1" customHeight="1" ht="18.75" hidden="1">
      <c r="A124" s="1814" t="s">
        <v>244</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300</v>
      </c>
      <c r="L124" s="329"/>
      <c r="M124" s="322"/>
      <c r="N124" s="1655"/>
      <c r="O124" s="1655"/>
    </row>
    <row s="1666" customFormat="1" customHeight="1" ht="18.75" hidden="1">
      <c r="A125" s="1814"/>
      <c r="B125" s="361" t="s">
        <v>1697</v>
      </c>
      <c r="C125" s="2297"/>
      <c r="D125" s="2023"/>
      <c r="E125" s="2127"/>
      <c r="F125" s="2127"/>
      <c r="G125" s="397"/>
      <c r="H125" s="392" t="s">
        <v>1572</v>
      </c>
      <c r="I125" s="337"/>
      <c r="J125" s="398"/>
      <c r="K125" s="180"/>
      <c r="L125" s="329"/>
      <c r="M125" s="322"/>
      <c r="N125" s="1655"/>
      <c r="O125" s="1655"/>
    </row>
    <row s="1666" customFormat="1" customHeight="1" ht="18.75" hidden="1">
      <c r="A126" s="1814" t="s">
        <v>249</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300</v>
      </c>
      <c r="L126" s="329"/>
      <c r="M126" s="322"/>
      <c r="N126" s="1655"/>
      <c r="O126" s="1655"/>
    </row>
    <row s="1666" customFormat="1" customHeight="1" ht="18.75" hidden="1">
      <c r="A127" s="1814"/>
      <c r="B127" s="361" t="s">
        <v>1697</v>
      </c>
      <c r="C127" s="2297"/>
      <c r="D127" s="2023"/>
      <c r="E127" s="2127"/>
      <c r="F127" s="2127"/>
      <c r="G127" s="397"/>
      <c r="H127" s="392" t="s">
        <v>1572</v>
      </c>
      <c r="I127" s="337"/>
      <c r="J127" s="398"/>
      <c r="K127" s="180"/>
      <c r="L127" s="329"/>
      <c r="M127" s="322"/>
      <c r="N127" s="1655"/>
      <c r="O127" s="1655"/>
    </row>
    <row s="1666" customFormat="1" customHeight="1" ht="18.75" hidden="1">
      <c r="A128" s="1814" t="s">
        <v>254</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300</v>
      </c>
      <c r="L128" s="329"/>
      <c r="M128" s="322"/>
      <c r="N128" s="1655"/>
      <c r="O128" s="1655"/>
    </row>
    <row s="1666" customFormat="1" customHeight="1" ht="18.75" hidden="1">
      <c r="A129" s="1814"/>
      <c r="B129" s="361" t="s">
        <v>1697</v>
      </c>
      <c r="C129" s="2297"/>
      <c r="D129" s="2023"/>
      <c r="E129" s="2127"/>
      <c r="F129" s="2127"/>
      <c r="G129" s="397"/>
      <c r="H129" s="392" t="s">
        <v>1572</v>
      </c>
      <c r="I129" s="337"/>
      <c r="J129" s="398"/>
      <c r="K129" s="180"/>
      <c r="L129" s="329"/>
      <c r="M129" s="322"/>
      <c r="N129" s="1655"/>
      <c r="O129" s="1655"/>
    </row>
    <row s="1666" customFormat="1" customHeight="1" ht="18.75" hidden="1">
      <c r="A130" s="1814" t="s">
        <v>259</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300</v>
      </c>
      <c r="L130" s="329"/>
      <c r="M130" s="322"/>
      <c r="N130" s="1655"/>
      <c r="O130" s="1655"/>
    </row>
    <row s="1666" customFormat="1" customHeight="1" ht="18.75" hidden="1">
      <c r="A131" s="1814"/>
      <c r="B131" s="361" t="s">
        <v>1697</v>
      </c>
      <c r="C131" s="2297"/>
      <c r="D131" s="2023"/>
      <c r="E131" s="2127"/>
      <c r="F131" s="2127"/>
      <c r="G131" s="397"/>
      <c r="H131" s="392" t="s">
        <v>1572</v>
      </c>
      <c r="I131" s="337"/>
      <c r="J131" s="398"/>
      <c r="K131" s="180"/>
      <c r="L131" s="329"/>
      <c r="M131" s="322"/>
      <c r="N131" s="1655"/>
      <c r="O131" s="1655"/>
    </row>
    <row s="1666" customFormat="1" customHeight="1" ht="18.75" hidden="1">
      <c r="A132" s="1814" t="s">
        <v>264</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300</v>
      </c>
      <c r="L132" s="329"/>
      <c r="M132" s="322"/>
      <c r="N132" s="1655"/>
      <c r="O132" s="1655"/>
    </row>
    <row s="1666" customFormat="1" customHeight="1" ht="18.75" hidden="1">
      <c r="A133" s="1814"/>
      <c r="B133" s="361" t="s">
        <v>1697</v>
      </c>
      <c r="C133" s="2297"/>
      <c r="D133" s="2023"/>
      <c r="E133" s="2127"/>
      <c r="F133" s="2127"/>
      <c r="G133" s="397"/>
      <c r="H133" s="392" t="s">
        <v>1572</v>
      </c>
      <c r="I133" s="337"/>
      <c r="J133" s="398"/>
      <c r="K133" s="180"/>
      <c r="L133" s="329"/>
      <c r="M133" s="322"/>
      <c r="N133" s="1655"/>
      <c r="O133" s="1655"/>
    </row>
    <row s="1666" customFormat="1" customHeight="1" ht="18.75" hidden="1">
      <c r="A134" s="1814" t="s">
        <v>269</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300</v>
      </c>
      <c r="L134" s="329"/>
      <c r="M134" s="322"/>
      <c r="N134" s="1655"/>
      <c r="O134" s="1655"/>
    </row>
    <row s="1666" customFormat="1" customHeight="1" ht="18.75" hidden="1">
      <c r="A135" s="1814"/>
      <c r="B135" s="361" t="s">
        <v>1697</v>
      </c>
      <c r="C135" s="2297"/>
      <c r="D135" s="2023"/>
      <c r="E135" s="2127"/>
      <c r="F135" s="2127"/>
      <c r="G135" s="397"/>
      <c r="H135" s="392" t="s">
        <v>1572</v>
      </c>
      <c r="I135" s="337"/>
      <c r="J135" s="398"/>
      <c r="K135" s="180"/>
      <c r="L135" s="329"/>
      <c r="M135" s="322"/>
      <c r="N135" s="1655"/>
      <c r="O135" s="1655"/>
    </row>
    <row customHeight="1" ht="26.25">
      <c r="A136" s="1814"/>
      <c r="C136" s="368"/>
      <c r="D136" s="127" t="s">
        <v>114</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158</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300</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1697</v>
      </c>
      <c r="C138" s="2297"/>
      <c r="D138" s="2023"/>
      <c r="E138" s="2127"/>
      <c r="F138" s="2127"/>
      <c r="G138" s="397"/>
      <c r="H138" s="392" t="s">
        <v>1572</v>
      </c>
      <c r="I138" s="337"/>
      <c r="J138" s="398"/>
      <c r="K138" s="180"/>
      <c r="L138" s="1989"/>
      <c r="M138" s="322"/>
      <c r="N138" s="1655"/>
      <c r="O138" s="1655"/>
    </row>
    <row s="1666" customFormat="1" customHeight="1" ht="26.25" hidden="1">
      <c r="A139" s="1814" t="s">
        <v>164</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300</v>
      </c>
      <c r="L139" s="1990"/>
      <c r="M139" s="322"/>
      <c r="N139" s="1655"/>
      <c r="O139" s="1655"/>
    </row>
    <row s="1666" customFormat="1" customHeight="1" ht="18.75" hidden="1">
      <c r="A140" s="1814"/>
      <c r="B140" s="361" t="s">
        <v>1697</v>
      </c>
      <c r="C140" s="2297"/>
      <c r="D140" s="2023"/>
      <c r="E140" s="2127"/>
      <c r="F140" s="2127"/>
      <c r="G140" s="397"/>
      <c r="H140" s="392" t="s">
        <v>1572</v>
      </c>
      <c r="I140" s="337"/>
      <c r="J140" s="398"/>
      <c r="K140" s="180"/>
      <c r="L140" s="329"/>
      <c r="M140" s="322"/>
      <c r="N140" s="1655"/>
      <c r="O140" s="1655"/>
    </row>
    <row s="1666" customFormat="1" customHeight="1" ht="18.75" hidden="1">
      <c r="A141" s="1814" t="s">
        <v>170</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300</v>
      </c>
      <c r="L141" s="329"/>
      <c r="M141" s="322"/>
      <c r="N141" s="1655"/>
      <c r="O141" s="1655"/>
    </row>
    <row s="1666" customFormat="1" customHeight="1" ht="18.75" hidden="1">
      <c r="A142" s="1814"/>
      <c r="B142" s="361" t="s">
        <v>1697</v>
      </c>
      <c r="C142" s="2297"/>
      <c r="D142" s="2023"/>
      <c r="E142" s="2127"/>
      <c r="F142" s="2127"/>
      <c r="G142" s="397"/>
      <c r="H142" s="392" t="s">
        <v>1572</v>
      </c>
      <c r="I142" s="337"/>
      <c r="J142" s="398"/>
      <c r="K142" s="180"/>
      <c r="L142" s="329"/>
      <c r="M142" s="322"/>
      <c r="N142" s="1655"/>
      <c r="O142" s="1655"/>
    </row>
    <row s="1666" customFormat="1" customHeight="1" ht="40.5" hidden="1">
      <c r="A143" s="1814" t="s">
        <v>176</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300</v>
      </c>
      <c r="L143" s="329"/>
      <c r="M143" s="322"/>
      <c r="N143" s="1655"/>
      <c r="O143" s="1655"/>
    </row>
    <row s="1666" customFormat="1" customHeight="1" ht="18.75" hidden="1">
      <c r="A144" s="1814"/>
      <c r="B144" s="361" t="s">
        <v>1697</v>
      </c>
      <c r="C144" s="2297"/>
      <c r="D144" s="2023"/>
      <c r="E144" s="2127"/>
      <c r="F144" s="2127"/>
      <c r="G144" s="397"/>
      <c r="H144" s="392" t="s">
        <v>1572</v>
      </c>
      <c r="I144" s="337"/>
      <c r="J144" s="398"/>
      <c r="K144" s="180"/>
      <c r="L144" s="329"/>
      <c r="M144" s="322"/>
      <c r="N144" s="1655"/>
      <c r="O144" s="1655"/>
    </row>
    <row s="1666" customFormat="1" customHeight="1" ht="18.75" hidden="1">
      <c r="A145" s="1814" t="s">
        <v>182</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300</v>
      </c>
      <c r="L145" s="329"/>
      <c r="M145" s="322"/>
      <c r="N145" s="1655"/>
      <c r="O145" s="1655"/>
    </row>
    <row s="1666" customFormat="1" customHeight="1" ht="18.75" hidden="1">
      <c r="A146" s="1814"/>
      <c r="B146" s="361" t="s">
        <v>1697</v>
      </c>
      <c r="C146" s="2297"/>
      <c r="D146" s="2023"/>
      <c r="E146" s="2127"/>
      <c r="F146" s="2127"/>
      <c r="G146" s="397"/>
      <c r="H146" s="392" t="s">
        <v>1572</v>
      </c>
      <c r="I146" s="337"/>
      <c r="J146" s="398"/>
      <c r="K146" s="180"/>
      <c r="L146" s="329"/>
      <c r="M146" s="322"/>
      <c r="N146" s="1655"/>
      <c r="O146" s="1655"/>
    </row>
    <row s="1666" customFormat="1" customHeight="1" ht="18.75" hidden="1">
      <c r="A147" s="1814" t="s">
        <v>188</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300</v>
      </c>
      <c r="L147" s="329"/>
      <c r="M147" s="322"/>
      <c r="N147" s="1655"/>
      <c r="O147" s="1655"/>
    </row>
    <row s="1666" customFormat="1" customHeight="1" ht="18.75" hidden="1">
      <c r="A148" s="1814"/>
      <c r="B148" s="361" t="s">
        <v>1697</v>
      </c>
      <c r="C148" s="2297"/>
      <c r="D148" s="2023"/>
      <c r="E148" s="2127"/>
      <c r="F148" s="2127"/>
      <c r="G148" s="397"/>
      <c r="H148" s="392" t="s">
        <v>1572</v>
      </c>
      <c r="I148" s="337"/>
      <c r="J148" s="398"/>
      <c r="K148" s="180"/>
      <c r="L148" s="329"/>
      <c r="M148" s="322"/>
      <c r="N148" s="1655"/>
      <c r="O148" s="1655"/>
    </row>
    <row s="1666" customFormat="1" customHeight="1" ht="18.75" hidden="1">
      <c r="A149" s="1814" t="s">
        <v>194</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300</v>
      </c>
      <c r="L149" s="329"/>
      <c r="M149" s="322"/>
      <c r="N149" s="1655"/>
      <c r="O149" s="1655"/>
    </row>
    <row s="1666" customFormat="1" customHeight="1" ht="18.75" hidden="1">
      <c r="A150" s="1814"/>
      <c r="B150" s="361" t="s">
        <v>1697</v>
      </c>
      <c r="C150" s="2297"/>
      <c r="D150" s="2023"/>
      <c r="E150" s="2127"/>
      <c r="F150" s="2127"/>
      <c r="G150" s="397"/>
      <c r="H150" s="392" t="s">
        <v>1572</v>
      </c>
      <c r="I150" s="337"/>
      <c r="J150" s="398"/>
      <c r="K150" s="180"/>
      <c r="L150" s="329"/>
      <c r="M150" s="322"/>
      <c r="N150" s="1655"/>
      <c r="O150" s="1655"/>
    </row>
    <row s="1666" customFormat="1" customHeight="1" ht="18.75" hidden="1">
      <c r="A151" s="1814" t="s">
        <v>200</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300</v>
      </c>
      <c r="L151" s="329"/>
      <c r="M151" s="322"/>
      <c r="N151" s="1655"/>
      <c r="O151" s="1655"/>
    </row>
    <row s="1666" customFormat="1" customHeight="1" ht="18.75" hidden="1">
      <c r="A152" s="1814"/>
      <c r="B152" s="361" t="s">
        <v>1697</v>
      </c>
      <c r="C152" s="2297"/>
      <c r="D152" s="2023"/>
      <c r="E152" s="2127"/>
      <c r="F152" s="2127"/>
      <c r="G152" s="397"/>
      <c r="H152" s="392" t="s">
        <v>1572</v>
      </c>
      <c r="I152" s="337"/>
      <c r="J152" s="398"/>
      <c r="K152" s="180"/>
      <c r="L152" s="329"/>
      <c r="M152" s="322"/>
      <c r="N152" s="1655"/>
      <c r="O152" s="1655"/>
    </row>
    <row s="1666" customFormat="1" customHeight="1" ht="18.75" hidden="1">
      <c r="A153" s="1814" t="s">
        <v>214</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300</v>
      </c>
      <c r="L153" s="329"/>
      <c r="M153" s="322"/>
      <c r="N153" s="1655"/>
      <c r="O153" s="1655"/>
    </row>
    <row s="1666" customFormat="1" customHeight="1" ht="18.75" hidden="1">
      <c r="A154" s="1814"/>
      <c r="B154" s="361" t="s">
        <v>1697</v>
      </c>
      <c r="C154" s="2297"/>
      <c r="D154" s="2023"/>
      <c r="E154" s="2127"/>
      <c r="F154" s="2127"/>
      <c r="G154" s="397"/>
      <c r="H154" s="392" t="s">
        <v>1572</v>
      </c>
      <c r="I154" s="337"/>
      <c r="J154" s="398"/>
      <c r="K154" s="180"/>
      <c r="L154" s="329"/>
      <c r="M154" s="322"/>
      <c r="N154" s="1655"/>
      <c r="O154" s="1655"/>
    </row>
    <row s="1666" customFormat="1" customHeight="1" ht="18.75" hidden="1">
      <c r="A155" s="1814" t="s">
        <v>219</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300</v>
      </c>
      <c r="L155" s="329"/>
      <c r="M155" s="322"/>
      <c r="N155" s="1655"/>
      <c r="O155" s="1655"/>
    </row>
    <row s="1666" customFormat="1" customHeight="1" ht="18.75" hidden="1">
      <c r="A156" s="1814"/>
      <c r="B156" s="361" t="s">
        <v>1697</v>
      </c>
      <c r="C156" s="2297"/>
      <c r="D156" s="2023"/>
      <c r="E156" s="2127"/>
      <c r="F156" s="2127"/>
      <c r="G156" s="397"/>
      <c r="H156" s="392" t="s">
        <v>1572</v>
      </c>
      <c r="I156" s="337"/>
      <c r="J156" s="398"/>
      <c r="K156" s="180"/>
      <c r="L156" s="329"/>
      <c r="M156" s="322"/>
      <c r="N156" s="1655"/>
      <c r="O156" s="1655"/>
    </row>
    <row s="1666" customFormat="1" customHeight="1" ht="18.75" hidden="1">
      <c r="A157" s="1814" t="s">
        <v>224</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300</v>
      </c>
      <c r="L157" s="329"/>
      <c r="M157" s="322"/>
      <c r="N157" s="1655"/>
      <c r="O157" s="1655"/>
    </row>
    <row s="1666" customFormat="1" customHeight="1" ht="18.75" hidden="1">
      <c r="A158" s="1814"/>
      <c r="B158" s="361" t="s">
        <v>1697</v>
      </c>
      <c r="C158" s="2297"/>
      <c r="D158" s="2023"/>
      <c r="E158" s="2127"/>
      <c r="F158" s="2127"/>
      <c r="G158" s="397"/>
      <c r="H158" s="392" t="s">
        <v>1572</v>
      </c>
      <c r="I158" s="337"/>
      <c r="J158" s="398"/>
      <c r="K158" s="180"/>
      <c r="L158" s="329"/>
      <c r="M158" s="322"/>
      <c r="N158" s="1655"/>
      <c r="O158" s="1655"/>
    </row>
    <row s="1666" customFormat="1" customHeight="1" ht="18.75" hidden="1">
      <c r="A159" s="1814" t="s">
        <v>229</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300</v>
      </c>
      <c r="L159" s="329"/>
      <c r="M159" s="322"/>
      <c r="N159" s="1655"/>
      <c r="O159" s="1655"/>
    </row>
    <row s="1666" customFormat="1" customHeight="1" ht="18.75" hidden="1">
      <c r="A160" s="1814"/>
      <c r="B160" s="361" t="s">
        <v>1697</v>
      </c>
      <c r="C160" s="2297"/>
      <c r="D160" s="2023"/>
      <c r="E160" s="2127"/>
      <c r="F160" s="2127"/>
      <c r="G160" s="397"/>
      <c r="H160" s="392" t="s">
        <v>1572</v>
      </c>
      <c r="I160" s="337"/>
      <c r="J160" s="398"/>
      <c r="K160" s="180"/>
      <c r="L160" s="329"/>
      <c r="M160" s="322"/>
      <c r="N160" s="1655"/>
      <c r="O160" s="1655"/>
    </row>
    <row s="1666" customFormat="1" customHeight="1" ht="18.75" hidden="1">
      <c r="A161" s="1814" t="s">
        <v>236</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Подключение (технологическое присоединение) к централизованной системе водоснабжения</v>
      </c>
      <c r="G161" s="1800"/>
      <c r="H161" s="1769"/>
      <c r="I161" s="1807"/>
      <c r="J161" s="1812"/>
      <c r="K161" s="1799" t="s">
        <v>300</v>
      </c>
      <c r="L161" s="329"/>
      <c r="M161" s="322"/>
      <c r="N161" s="1655"/>
      <c r="O161" s="1655"/>
    </row>
    <row s="1666" customFormat="1" customHeight="1" ht="18.75" hidden="1">
      <c r="A162" s="1814"/>
      <c r="B162" s="361" t="s">
        <v>1697</v>
      </c>
      <c r="C162" s="2297"/>
      <c r="D162" s="2023"/>
      <c r="E162" s="2127"/>
      <c r="F162" s="2127"/>
      <c r="G162" s="397"/>
      <c r="H162" s="392" t="s">
        <v>1572</v>
      </c>
      <c r="I162" s="337"/>
      <c r="J162" s="398"/>
      <c r="K162" s="180"/>
      <c r="L162" s="329"/>
      <c r="M162" s="322"/>
      <c r="N162" s="1655"/>
      <c r="O162" s="1655"/>
    </row>
    <row s="1666" customFormat="1" customHeight="1" ht="18.75" hidden="1">
      <c r="A163" s="1814" t="s">
        <v>244</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300</v>
      </c>
      <c r="L163" s="329"/>
      <c r="M163" s="322"/>
      <c r="N163" s="1655"/>
      <c r="O163" s="1655"/>
    </row>
    <row s="1666" customFormat="1" customHeight="1" ht="18.75" hidden="1">
      <c r="A164" s="1814"/>
      <c r="B164" s="361" t="s">
        <v>1697</v>
      </c>
      <c r="C164" s="2297"/>
      <c r="D164" s="2023"/>
      <c r="E164" s="2127"/>
      <c r="F164" s="2127"/>
      <c r="G164" s="397"/>
      <c r="H164" s="392" t="s">
        <v>1572</v>
      </c>
      <c r="I164" s="337"/>
      <c r="J164" s="398"/>
      <c r="K164" s="180"/>
      <c r="L164" s="329"/>
      <c r="M164" s="322"/>
      <c r="N164" s="1655"/>
      <c r="O164" s="1655"/>
    </row>
    <row s="1666" customFormat="1" customHeight="1" ht="18.75" hidden="1">
      <c r="A165" s="1814" t="s">
        <v>249</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300</v>
      </c>
      <c r="L165" s="329"/>
      <c r="M165" s="322"/>
      <c r="N165" s="1655"/>
      <c r="O165" s="1655"/>
    </row>
    <row s="1666" customFormat="1" customHeight="1" ht="18.75" hidden="1">
      <c r="A166" s="1814"/>
      <c r="B166" s="361" t="s">
        <v>1697</v>
      </c>
      <c r="C166" s="2297"/>
      <c r="D166" s="2023"/>
      <c r="E166" s="2127"/>
      <c r="F166" s="2127"/>
      <c r="G166" s="397"/>
      <c r="H166" s="392" t="s">
        <v>1572</v>
      </c>
      <c r="I166" s="337"/>
      <c r="J166" s="398"/>
      <c r="K166" s="180"/>
      <c r="L166" s="329"/>
      <c r="M166" s="322"/>
      <c r="N166" s="1655"/>
      <c r="O166" s="1655"/>
    </row>
    <row s="1666" customFormat="1" customHeight="1" ht="18.75" hidden="1">
      <c r="A167" s="1814" t="s">
        <v>254</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300</v>
      </c>
      <c r="L167" s="329"/>
      <c r="M167" s="322"/>
      <c r="N167" s="1655"/>
      <c r="O167" s="1655"/>
    </row>
    <row s="1666" customFormat="1" customHeight="1" ht="18.75" hidden="1">
      <c r="A168" s="1814"/>
      <c r="B168" s="361" t="s">
        <v>1697</v>
      </c>
      <c r="C168" s="2297"/>
      <c r="D168" s="2023"/>
      <c r="E168" s="2127"/>
      <c r="F168" s="2127"/>
      <c r="G168" s="397"/>
      <c r="H168" s="392" t="s">
        <v>1572</v>
      </c>
      <c r="I168" s="337"/>
      <c r="J168" s="398"/>
      <c r="K168" s="180"/>
      <c r="L168" s="329"/>
      <c r="M168" s="322"/>
      <c r="N168" s="1655"/>
      <c r="O168" s="1655"/>
    </row>
    <row s="1666" customFormat="1" customHeight="1" ht="18.75" hidden="1">
      <c r="A169" s="1814" t="s">
        <v>259</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300</v>
      </c>
      <c r="L169" s="329"/>
      <c r="M169" s="322"/>
      <c r="N169" s="1655"/>
      <c r="O169" s="1655"/>
    </row>
    <row s="1666" customFormat="1" customHeight="1" ht="18.75" hidden="1">
      <c r="A170" s="1814"/>
      <c r="B170" s="361" t="s">
        <v>1697</v>
      </c>
      <c r="C170" s="2297"/>
      <c r="D170" s="2023"/>
      <c r="E170" s="2127"/>
      <c r="F170" s="2127"/>
      <c r="G170" s="397"/>
      <c r="H170" s="392" t="s">
        <v>1572</v>
      </c>
      <c r="I170" s="337"/>
      <c r="J170" s="398"/>
      <c r="K170" s="180"/>
      <c r="L170" s="329"/>
      <c r="M170" s="322"/>
      <c r="N170" s="1655"/>
      <c r="O170" s="1655"/>
    </row>
    <row s="1666" customFormat="1" customHeight="1" ht="18.75" hidden="1">
      <c r="A171" s="1814" t="s">
        <v>264</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300</v>
      </c>
      <c r="L171" s="329"/>
      <c r="M171" s="322"/>
      <c r="N171" s="1655"/>
      <c r="O171" s="1655"/>
    </row>
    <row s="1666" customFormat="1" customHeight="1" ht="18.75" hidden="1">
      <c r="A172" s="1814"/>
      <c r="B172" s="361" t="s">
        <v>1697</v>
      </c>
      <c r="C172" s="2297"/>
      <c r="D172" s="2023"/>
      <c r="E172" s="2127"/>
      <c r="F172" s="2127"/>
      <c r="G172" s="397"/>
      <c r="H172" s="392" t="s">
        <v>1572</v>
      </c>
      <c r="I172" s="337"/>
      <c r="J172" s="398"/>
      <c r="K172" s="180"/>
      <c r="L172" s="329"/>
      <c r="M172" s="322"/>
      <c r="N172" s="1655"/>
      <c r="O172" s="1655"/>
    </row>
    <row s="1666" customFormat="1" customHeight="1" ht="18.75" hidden="1">
      <c r="A173" s="1814" t="s">
        <v>269</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300</v>
      </c>
      <c r="L173" s="329"/>
      <c r="M173" s="322"/>
      <c r="N173" s="1655"/>
      <c r="O173" s="1655"/>
    </row>
    <row s="1666" customFormat="1" customHeight="1" ht="18.75" hidden="1">
      <c r="A174" s="1814"/>
      <c r="B174" s="361" t="s">
        <v>1697</v>
      </c>
      <c r="C174" s="2297"/>
      <c r="D174" s="2023"/>
      <c r="E174" s="2127"/>
      <c r="F174" s="2127"/>
      <c r="G174" s="397"/>
      <c r="H174" s="392" t="s">
        <v>1572</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158</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300</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1697</v>
      </c>
      <c r="C177" s="2297"/>
      <c r="D177" s="2023"/>
      <c r="E177" s="2127"/>
      <c r="F177" s="2127"/>
      <c r="G177" s="397"/>
      <c r="H177" s="392" t="s">
        <v>1572</v>
      </c>
      <c r="I177" s="337"/>
      <c r="J177" s="398"/>
      <c r="K177" s="180"/>
      <c r="L177" s="1989"/>
      <c r="M177" s="322"/>
      <c r="N177" s="1655"/>
      <c r="O177" s="1655"/>
    </row>
    <row s="1666" customFormat="1" customHeight="1" ht="26.25" hidden="1">
      <c r="A178" s="1814" t="s">
        <v>164</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300</v>
      </c>
      <c r="L178" s="1990"/>
      <c r="M178" s="322"/>
      <c r="N178" s="1655"/>
      <c r="O178" s="1655"/>
    </row>
    <row s="1666" customFormat="1" customHeight="1" ht="18.75" hidden="1">
      <c r="A179" s="1814"/>
      <c r="B179" s="361" t="s">
        <v>1697</v>
      </c>
      <c r="C179" s="2297"/>
      <c r="D179" s="2023"/>
      <c r="E179" s="2127"/>
      <c r="F179" s="2127"/>
      <c r="G179" s="397"/>
      <c r="H179" s="392" t="s">
        <v>1572</v>
      </c>
      <c r="I179" s="337"/>
      <c r="J179" s="398"/>
      <c r="K179" s="180"/>
      <c r="L179" s="329"/>
      <c r="M179" s="322"/>
      <c r="N179" s="1655"/>
      <c r="O179" s="1655"/>
    </row>
    <row s="1666" customFormat="1" customHeight="1" ht="18.75" hidden="1">
      <c r="A180" s="1814" t="s">
        <v>170</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300</v>
      </c>
      <c r="L180" s="329"/>
      <c r="M180" s="322"/>
      <c r="N180" s="1655"/>
      <c r="O180" s="1655"/>
    </row>
    <row s="1666" customFormat="1" customHeight="1" ht="18.75" hidden="1">
      <c r="A181" s="1814"/>
      <c r="B181" s="361" t="s">
        <v>1697</v>
      </c>
      <c r="C181" s="2297"/>
      <c r="D181" s="2023"/>
      <c r="E181" s="2127"/>
      <c r="F181" s="2127"/>
      <c r="G181" s="397"/>
      <c r="H181" s="392" t="s">
        <v>1572</v>
      </c>
      <c r="I181" s="337"/>
      <c r="J181" s="398"/>
      <c r="K181" s="180"/>
      <c r="L181" s="329"/>
      <c r="M181" s="322"/>
      <c r="N181" s="1655"/>
      <c r="O181" s="1655"/>
    </row>
    <row s="1666" customFormat="1" customHeight="1" ht="41.25" hidden="1">
      <c r="A182" s="1814" t="s">
        <v>176</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300</v>
      </c>
      <c r="L182" s="329"/>
      <c r="M182" s="322"/>
      <c r="N182" s="1655"/>
      <c r="O182" s="1655"/>
    </row>
    <row s="1666" customFormat="1" customHeight="1" ht="18.75" hidden="1">
      <c r="A183" s="1814"/>
      <c r="B183" s="361" t="s">
        <v>1697</v>
      </c>
      <c r="C183" s="2297"/>
      <c r="D183" s="2023"/>
      <c r="E183" s="2127"/>
      <c r="F183" s="2127"/>
      <c r="G183" s="397"/>
      <c r="H183" s="392" t="s">
        <v>1572</v>
      </c>
      <c r="I183" s="337"/>
      <c r="J183" s="398"/>
      <c r="K183" s="180"/>
      <c r="L183" s="329"/>
      <c r="M183" s="322"/>
      <c r="N183" s="1655"/>
      <c r="O183" s="1655"/>
    </row>
    <row s="1666" customFormat="1" customHeight="1" ht="18.75" hidden="1">
      <c r="A184" s="1814" t="s">
        <v>182</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300</v>
      </c>
      <c r="L184" s="329"/>
      <c r="M184" s="322"/>
      <c r="N184" s="1655"/>
      <c r="O184" s="1655"/>
    </row>
    <row s="1666" customFormat="1" customHeight="1" ht="18.75" hidden="1">
      <c r="A185" s="1814"/>
      <c r="B185" s="361" t="s">
        <v>1697</v>
      </c>
      <c r="C185" s="2297"/>
      <c r="D185" s="2023"/>
      <c r="E185" s="2127"/>
      <c r="F185" s="2127"/>
      <c r="G185" s="397"/>
      <c r="H185" s="392" t="s">
        <v>1572</v>
      </c>
      <c r="I185" s="337"/>
      <c r="J185" s="398"/>
      <c r="K185" s="180"/>
      <c r="L185" s="329"/>
      <c r="M185" s="322"/>
      <c r="N185" s="1655"/>
      <c r="O185" s="1655"/>
    </row>
    <row s="1666" customFormat="1" customHeight="1" ht="18.75" hidden="1">
      <c r="A186" s="1814" t="s">
        <v>188</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300</v>
      </c>
      <c r="L186" s="329"/>
      <c r="M186" s="322"/>
      <c r="N186" s="1655"/>
      <c r="O186" s="1655"/>
    </row>
    <row s="1666" customFormat="1" customHeight="1" ht="18.75" hidden="1">
      <c r="A187" s="1814"/>
      <c r="B187" s="361" t="s">
        <v>1697</v>
      </c>
      <c r="C187" s="2297"/>
      <c r="D187" s="2023"/>
      <c r="E187" s="2127"/>
      <c r="F187" s="2127"/>
      <c r="G187" s="397"/>
      <c r="H187" s="392" t="s">
        <v>1572</v>
      </c>
      <c r="I187" s="337"/>
      <c r="J187" s="398"/>
      <c r="K187" s="180"/>
      <c r="L187" s="329"/>
      <c r="M187" s="322"/>
      <c r="N187" s="1655"/>
      <c r="O187" s="1655"/>
    </row>
    <row s="1666" customFormat="1" customHeight="1" ht="18.75" hidden="1">
      <c r="A188" s="1814" t="s">
        <v>194</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300</v>
      </c>
      <c r="L188" s="329"/>
      <c r="M188" s="322"/>
      <c r="N188" s="1655"/>
      <c r="O188" s="1655"/>
    </row>
    <row s="1666" customFormat="1" customHeight="1" ht="18.75" hidden="1">
      <c r="A189" s="1814"/>
      <c r="B189" s="361" t="s">
        <v>1697</v>
      </c>
      <c r="C189" s="2297"/>
      <c r="D189" s="2023"/>
      <c r="E189" s="2127"/>
      <c r="F189" s="2127"/>
      <c r="G189" s="397"/>
      <c r="H189" s="392" t="s">
        <v>1572</v>
      </c>
      <c r="I189" s="337"/>
      <c r="J189" s="398"/>
      <c r="K189" s="180"/>
      <c r="L189" s="329"/>
      <c r="M189" s="322"/>
      <c r="N189" s="1655"/>
      <c r="O189" s="1655"/>
    </row>
    <row s="1666" customFormat="1" customHeight="1" ht="18.75" hidden="1">
      <c r="A190" s="1814" t="s">
        <v>200</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300</v>
      </c>
      <c r="L190" s="329"/>
      <c r="M190" s="322"/>
      <c r="N190" s="1655"/>
      <c r="O190" s="1655"/>
    </row>
    <row s="1666" customFormat="1" customHeight="1" ht="18.75" hidden="1">
      <c r="A191" s="1814"/>
      <c r="B191" s="361" t="s">
        <v>1697</v>
      </c>
      <c r="C191" s="2297"/>
      <c r="D191" s="2023"/>
      <c r="E191" s="2127"/>
      <c r="F191" s="2127"/>
      <c r="G191" s="397"/>
      <c r="H191" s="392" t="s">
        <v>1572</v>
      </c>
      <c r="I191" s="337"/>
      <c r="J191" s="398"/>
      <c r="K191" s="180"/>
      <c r="L191" s="329"/>
      <c r="M191" s="322"/>
      <c r="N191" s="1655"/>
      <c r="O191" s="1655"/>
    </row>
    <row s="1666" customFormat="1" customHeight="1" ht="18.75" hidden="1">
      <c r="A192" s="1814" t="s">
        <v>214</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300</v>
      </c>
      <c r="L192" s="329"/>
      <c r="M192" s="322"/>
      <c r="N192" s="1655"/>
      <c r="O192" s="1655"/>
    </row>
    <row s="1666" customFormat="1" customHeight="1" ht="18.75" hidden="1">
      <c r="A193" s="1814"/>
      <c r="B193" s="361" t="s">
        <v>1697</v>
      </c>
      <c r="C193" s="2297"/>
      <c r="D193" s="2023"/>
      <c r="E193" s="2127"/>
      <c r="F193" s="2127"/>
      <c r="G193" s="397"/>
      <c r="H193" s="392" t="s">
        <v>1572</v>
      </c>
      <c r="I193" s="337"/>
      <c r="J193" s="398"/>
      <c r="K193" s="180"/>
      <c r="L193" s="329"/>
      <c r="M193" s="322"/>
      <c r="N193" s="1655"/>
      <c r="O193" s="1655"/>
    </row>
    <row s="1666" customFormat="1" customHeight="1" ht="18.75" hidden="1">
      <c r="A194" s="1814" t="s">
        <v>219</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300</v>
      </c>
      <c r="L194" s="329"/>
      <c r="M194" s="322"/>
      <c r="N194" s="1655"/>
      <c r="O194" s="1655"/>
    </row>
    <row s="1666" customFormat="1" customHeight="1" ht="18.75" hidden="1">
      <c r="A195" s="1814"/>
      <c r="B195" s="361" t="s">
        <v>1697</v>
      </c>
      <c r="C195" s="2297"/>
      <c r="D195" s="2023"/>
      <c r="E195" s="2127"/>
      <c r="F195" s="2127"/>
      <c r="G195" s="397"/>
      <c r="H195" s="392" t="s">
        <v>1572</v>
      </c>
      <c r="I195" s="337"/>
      <c r="J195" s="398"/>
      <c r="K195" s="180"/>
      <c r="L195" s="329"/>
      <c r="M195" s="322"/>
      <c r="N195" s="1655"/>
      <c r="O195" s="1655"/>
    </row>
    <row s="1666" customFormat="1" customHeight="1" ht="18.75" hidden="1">
      <c r="A196" s="1814" t="s">
        <v>224</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300</v>
      </c>
      <c r="L196" s="329"/>
      <c r="M196" s="322"/>
      <c r="N196" s="1655"/>
      <c r="O196" s="1655"/>
    </row>
    <row s="1666" customFormat="1" customHeight="1" ht="18.75" hidden="1">
      <c r="A197" s="1814"/>
      <c r="B197" s="361" t="s">
        <v>1697</v>
      </c>
      <c r="C197" s="2297"/>
      <c r="D197" s="2023"/>
      <c r="E197" s="2127"/>
      <c r="F197" s="2127"/>
      <c r="G197" s="397"/>
      <c r="H197" s="392" t="s">
        <v>1572</v>
      </c>
      <c r="I197" s="337"/>
      <c r="J197" s="398"/>
      <c r="K197" s="180"/>
      <c r="L197" s="329"/>
      <c r="M197" s="322"/>
      <c r="N197" s="1655"/>
      <c r="O197" s="1655"/>
    </row>
    <row s="1666" customFormat="1" customHeight="1" ht="18.75" hidden="1">
      <c r="A198" s="1814" t="s">
        <v>229</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300</v>
      </c>
      <c r="L198" s="329"/>
      <c r="M198" s="322"/>
      <c r="N198" s="1655"/>
      <c r="O198" s="1655"/>
    </row>
    <row s="1666" customFormat="1" customHeight="1" ht="18.75" hidden="1">
      <c r="A199" s="1814"/>
      <c r="B199" s="361" t="s">
        <v>1697</v>
      </c>
      <c r="C199" s="2297"/>
      <c r="D199" s="2023"/>
      <c r="E199" s="2127"/>
      <c r="F199" s="2127"/>
      <c r="G199" s="397"/>
      <c r="H199" s="392" t="s">
        <v>1572</v>
      </c>
      <c r="I199" s="337"/>
      <c r="J199" s="398"/>
      <c r="K199" s="180"/>
      <c r="L199" s="329"/>
      <c r="M199" s="322"/>
      <c r="N199" s="1655"/>
      <c r="O199" s="1655"/>
    </row>
    <row s="1666" customFormat="1" customHeight="1" ht="18.75" hidden="1">
      <c r="A200" s="1814" t="s">
        <v>236</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Подключение (технологическое присоединение) к централизованной системе водоснабжения</v>
      </c>
      <c r="G200" s="1800"/>
      <c r="H200" s="1769"/>
      <c r="I200" s="1807"/>
      <c r="J200" s="1812"/>
      <c r="K200" s="1799" t="s">
        <v>300</v>
      </c>
      <c r="L200" s="329"/>
      <c r="M200" s="322"/>
      <c r="N200" s="1655"/>
      <c r="O200" s="1655"/>
    </row>
    <row s="1666" customFormat="1" customHeight="1" ht="18.75" hidden="1">
      <c r="A201" s="1814"/>
      <c r="B201" s="361" t="s">
        <v>1697</v>
      </c>
      <c r="C201" s="2297"/>
      <c r="D201" s="2023"/>
      <c r="E201" s="2127"/>
      <c r="F201" s="2127"/>
      <c r="G201" s="397"/>
      <c r="H201" s="392" t="s">
        <v>1572</v>
      </c>
      <c r="I201" s="337"/>
      <c r="J201" s="398"/>
      <c r="K201" s="180"/>
      <c r="L201" s="329"/>
      <c r="M201" s="322"/>
      <c r="N201" s="1655"/>
      <c r="O201" s="1655"/>
    </row>
    <row s="1666" customFormat="1" customHeight="1" ht="18.75" hidden="1">
      <c r="A202" s="1814" t="s">
        <v>244</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300</v>
      </c>
      <c r="L202" s="329"/>
      <c r="M202" s="322"/>
      <c r="N202" s="1655"/>
      <c r="O202" s="1655"/>
    </row>
    <row s="1666" customFormat="1" customHeight="1" ht="18.75" hidden="1">
      <c r="A203" s="1814"/>
      <c r="B203" s="361" t="s">
        <v>1697</v>
      </c>
      <c r="C203" s="2297"/>
      <c r="D203" s="2023"/>
      <c r="E203" s="2127"/>
      <c r="F203" s="2127"/>
      <c r="G203" s="397"/>
      <c r="H203" s="392" t="s">
        <v>1572</v>
      </c>
      <c r="I203" s="337"/>
      <c r="J203" s="398"/>
      <c r="K203" s="180"/>
      <c r="L203" s="329"/>
      <c r="M203" s="322"/>
      <c r="N203" s="1655"/>
      <c r="O203" s="1655"/>
    </row>
    <row s="1666" customFormat="1" customHeight="1" ht="18.75" hidden="1">
      <c r="A204" s="1814" t="s">
        <v>249</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300</v>
      </c>
      <c r="L204" s="329"/>
      <c r="M204" s="322"/>
      <c r="N204" s="1655"/>
      <c r="O204" s="1655"/>
    </row>
    <row s="1666" customFormat="1" customHeight="1" ht="18.75" hidden="1">
      <c r="A205" s="1814"/>
      <c r="B205" s="361" t="s">
        <v>1697</v>
      </c>
      <c r="C205" s="2297"/>
      <c r="D205" s="2023"/>
      <c r="E205" s="2127"/>
      <c r="F205" s="2127"/>
      <c r="G205" s="397"/>
      <c r="H205" s="392" t="s">
        <v>1572</v>
      </c>
      <c r="I205" s="337"/>
      <c r="J205" s="398"/>
      <c r="K205" s="180"/>
      <c r="L205" s="329"/>
      <c r="M205" s="322"/>
      <c r="N205" s="1655"/>
      <c r="O205" s="1655"/>
    </row>
    <row s="1666" customFormat="1" customHeight="1" ht="18.75" hidden="1">
      <c r="A206" s="1814" t="s">
        <v>254</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300</v>
      </c>
      <c r="L206" s="329"/>
      <c r="M206" s="322"/>
      <c r="N206" s="1655"/>
      <c r="O206" s="1655"/>
    </row>
    <row s="1666" customFormat="1" customHeight="1" ht="18.75" hidden="1">
      <c r="A207" s="1814"/>
      <c r="B207" s="361" t="s">
        <v>1697</v>
      </c>
      <c r="C207" s="2297"/>
      <c r="D207" s="2023"/>
      <c r="E207" s="2127"/>
      <c r="F207" s="2127"/>
      <c r="G207" s="397"/>
      <c r="H207" s="392" t="s">
        <v>1572</v>
      </c>
      <c r="I207" s="337"/>
      <c r="J207" s="398"/>
      <c r="K207" s="180"/>
      <c r="L207" s="329"/>
      <c r="M207" s="322"/>
      <c r="N207" s="1655"/>
      <c r="O207" s="1655"/>
    </row>
    <row s="1666" customFormat="1" customHeight="1" ht="18.75" hidden="1">
      <c r="A208" s="1814" t="s">
        <v>259</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300</v>
      </c>
      <c r="L208" s="329"/>
      <c r="M208" s="322"/>
      <c r="N208" s="1655"/>
      <c r="O208" s="1655"/>
    </row>
    <row s="1666" customFormat="1" customHeight="1" ht="18.75" hidden="1">
      <c r="A209" s="1814"/>
      <c r="B209" s="361" t="s">
        <v>1697</v>
      </c>
      <c r="C209" s="2297"/>
      <c r="D209" s="2023"/>
      <c r="E209" s="2127"/>
      <c r="F209" s="2127"/>
      <c r="G209" s="397"/>
      <c r="H209" s="392" t="s">
        <v>1572</v>
      </c>
      <c r="I209" s="337"/>
      <c r="J209" s="398"/>
      <c r="K209" s="180"/>
      <c r="L209" s="329"/>
      <c r="M209" s="322"/>
      <c r="N209" s="1655"/>
      <c r="O209" s="1655"/>
    </row>
    <row s="1666" customFormat="1" customHeight="1" ht="18.75" hidden="1">
      <c r="A210" s="1814" t="s">
        <v>264</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300</v>
      </c>
      <c r="L210" s="329"/>
      <c r="M210" s="322"/>
      <c r="N210" s="1655"/>
      <c r="O210" s="1655"/>
    </row>
    <row s="1666" customFormat="1" customHeight="1" ht="18.75" hidden="1">
      <c r="A211" s="1814"/>
      <c r="B211" s="361" t="s">
        <v>1697</v>
      </c>
      <c r="C211" s="2297"/>
      <c r="D211" s="2023"/>
      <c r="E211" s="2127"/>
      <c r="F211" s="2127"/>
      <c r="G211" s="397"/>
      <c r="H211" s="392" t="s">
        <v>1572</v>
      </c>
      <c r="I211" s="337"/>
      <c r="J211" s="398"/>
      <c r="K211" s="180"/>
      <c r="L211" s="329"/>
      <c r="M211" s="322"/>
      <c r="N211" s="1655"/>
      <c r="O211" s="1655"/>
    </row>
    <row s="1666" customFormat="1" customHeight="1" ht="18.75" hidden="1">
      <c r="A212" s="1814" t="s">
        <v>269</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300</v>
      </c>
      <c r="L212" s="329"/>
      <c r="M212" s="322"/>
      <c r="N212" s="1655"/>
      <c r="O212" s="1655"/>
    </row>
    <row s="1666" customFormat="1" customHeight="1" ht="18.75" hidden="1">
      <c r="A213" s="1814"/>
      <c r="B213" s="361" t="s">
        <v>1697</v>
      </c>
      <c r="C213" s="2297"/>
      <c r="D213" s="2023"/>
      <c r="E213" s="2127"/>
      <c r="F213" s="2127"/>
      <c r="G213" s="397"/>
      <c r="H213" s="392" t="s">
        <v>1572</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2F82B-FF0D-0FDE-1ADA-A4A15A4DB4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126</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1700</v>
      </c>
      <c r="U5" s="280"/>
      <c r="V5" s="2304"/>
      <c r="W5" s="2305"/>
      <c r="X5" s="2305"/>
      <c r="Y5" s="2305"/>
      <c r="Z5" s="2305"/>
      <c r="AA5" s="2305"/>
      <c r="AB5" s="2306"/>
      <c r="AC5" s="2307"/>
      <c r="AD5" s="2308"/>
      <c r="AE5" s="2308"/>
      <c r="AF5" s="2308"/>
      <c r="AG5" s="2308"/>
      <c r="AH5" s="2308"/>
      <c r="AI5" s="2308"/>
      <c r="AJ5" s="2309"/>
      <c r="AK5" s="1279" t="s">
        <v>1701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48">
        <f>$J6</f>
      </c>
      <c r="T6" s="267" t="s">
        <v>470</v>
      </c>
      <c r="U6" s="280"/>
      <c r="V6" s="2160"/>
      <c r="W6" s="2161"/>
      <c r="X6" s="2161"/>
      <c r="Y6" s="2161"/>
      <c r="Z6" s="2161"/>
      <c r="AA6" s="2161"/>
      <c r="AB6" s="2162"/>
      <c r="AC6" s="2160"/>
      <c r="AD6" s="2161"/>
      <c r="AE6" s="2161"/>
      <c r="AF6" s="2161"/>
      <c r="AG6" s="2161"/>
      <c r="AH6" s="2161"/>
      <c r="AI6" s="2161"/>
      <c r="AJ6" s="2162"/>
      <c r="AK6" s="1330" t="s">
        <v>1702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1703</v>
      </c>
      <c r="U9" s="359"/>
      <c r="V9" s="359"/>
      <c r="W9" s="359"/>
      <c r="X9" s="359"/>
      <c r="Y9" s="359"/>
      <c r="Z9" s="359"/>
      <c r="AA9" s="359"/>
      <c r="AB9" s="359"/>
      <c r="AC9" s="359"/>
      <c r="AD9" s="359"/>
      <c r="AE9" s="359"/>
      <c r="AF9" s="359"/>
      <c r="AG9" s="359"/>
      <c r="AH9" s="359"/>
      <c r="AI9" s="359"/>
      <c r="AJ9" s="359"/>
      <c r="AK9" s="1279" t="s">
        <v>1704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240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45280.38684027778</v>
      </c>
      <c r="W28" s="2179"/>
      <c r="X28" s="2179"/>
      <c r="Y28" s="2179"/>
      <c r="Z28" s="2179"/>
      <c r="AA28" s="2179"/>
      <c r="AB28" s="314"/>
      <c r="AC28" s="2179" t="str">
        <f>IF(TITLE_DATE_CHANGE_PERIOD="",IF(TITLE_DATE_PR="","",TITLE_DATE_PR),TITLE_DATE_CHANGE_PERIOD)</f>
        <v>45280.38684027778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81/1</v>
      </c>
      <c r="W29" s="2166"/>
      <c r="X29" s="2166"/>
      <c r="Y29" s="2166"/>
      <c r="Z29" s="2166"/>
      <c r="AA29" s="2166"/>
      <c r="AB29" s="314"/>
      <c r="AC29" s="2166" t="str">
        <f>IF(TITLE_NUMBER_PR_CHANGE="",IF(TITLE_NUMBER_PR="","",TITLE_NUMBER_PR),TITLE_NUMBER_PR_CHANGE)</f>
        <v>81/1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45280.38684027778</v>
      </c>
      <c r="W32" s="2179"/>
      <c r="X32" s="2179"/>
      <c r="Y32" s="2179"/>
      <c r="Z32" s="2179"/>
      <c r="AA32" s="2179"/>
      <c r="AB32" s="314"/>
      <c r="AC32" s="2179" t="str">
        <f>IF(TITLE_DATE_CHANGE_PERIOD="",IF(TITLE_DATE_PR="","",TITLE_DATE_PR),TITLE_DATE_CHANGE_PERIOD)</f>
        <v>45280.38684027778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81/1</v>
      </c>
      <c r="W33" s="2166"/>
      <c r="X33" s="2166"/>
      <c r="Y33" s="2166"/>
      <c r="Z33" s="2166"/>
      <c r="AA33" s="2166"/>
      <c r="AB33" s="314"/>
      <c r="AC33" s="2166" t="str">
        <f>IF(TITLE_NUMBER_PR_CHANGE="",IF(TITLE_NUMBER_PR="","",TITLE_NUMBER_PR),TITLE_NUMBER_PR_CHANGE)</f>
        <v>81/1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87</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375" t="s">
        <v>1706</v>
      </c>
      <c r="W38" s="2177" t="s">
        <v>495</v>
      </c>
      <c r="X38" s="2178"/>
      <c r="Y38" s="2177" t="s">
        <v>496</v>
      </c>
      <c r="Z38" s="2184"/>
      <c r="AA38" s="2178"/>
      <c r="AB38" s="2193"/>
      <c r="AC38" s="1375" t="s">
        <v>1706</v>
      </c>
      <c r="AD38" s="2177" t="s">
        <v>495</v>
      </c>
      <c r="AE38" s="2178"/>
      <c r="AF38" s="2177" t="s">
        <v>496</v>
      </c>
      <c r="AG38" s="2184"/>
      <c r="AH38" s="2178"/>
      <c r="AI38" s="2193"/>
      <c r="AJ38" s="2196"/>
      <c r="AK38" s="1948"/>
    </row>
    <row customHeight="1" ht="33.75">
      <c r="A39" s="1393"/>
      <c r="B39" s="1393" t="s">
        <v>138</v>
      </c>
      <c r="C39" s="1393" t="s">
        <v>139</v>
      </c>
      <c r="D39" s="1393" t="s">
        <v>140</v>
      </c>
      <c r="E39" s="1387" t="s">
        <v>497</v>
      </c>
      <c r="F39" s="1387" t="s">
        <v>498</v>
      </c>
      <c r="G39" s="1387" t="s">
        <v>499</v>
      </c>
      <c r="H39" s="1387"/>
      <c r="I39" s="1387" t="s">
        <v>1707</v>
      </c>
      <c r="J39" s="1387" t="s">
        <v>502</v>
      </c>
      <c r="K39" s="1387" t="s">
        <v>1708</v>
      </c>
      <c r="L39" s="1387" t="s">
        <v>478</v>
      </c>
      <c r="Q39" s="368"/>
      <c r="R39" s="368"/>
      <c r="S39" s="2188"/>
      <c r="T39" s="2029"/>
      <c r="U39" s="282"/>
      <c r="V39" s="1375" t="s">
        <v>1709</v>
      </c>
      <c r="W39" s="1230" t="s">
        <v>1710</v>
      </c>
      <c r="X39" s="1230" t="s">
        <v>1711</v>
      </c>
      <c r="Y39" s="1380" t="s">
        <v>506</v>
      </c>
      <c r="Z39" s="2185" t="s">
        <v>507</v>
      </c>
      <c r="AA39" s="2186"/>
      <c r="AB39" s="2194"/>
      <c r="AC39" s="1375" t="s">
        <v>1709</v>
      </c>
      <c r="AD39" s="1230" t="s">
        <v>1710</v>
      </c>
      <c r="AE39" s="1230" t="s">
        <v>1711</v>
      </c>
      <c r="AF39" s="1380"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113</v>
      </c>
      <c r="T40" s="1274" t="s">
        <v>101</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215</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126</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215</v>
      </c>
      <c r="B42" s="1386" t="s">
        <v>216</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215</v>
      </c>
      <c r="B43" s="1386" t="s">
        <v>216</v>
      </c>
      <c r="C43" s="1386" t="s">
        <v>217</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1699</v>
      </c>
      <c r="AM43" s="498"/>
      <c r="AN43" s="498" t="str">
        <f>IF(T43="","",T43)</f>
        <v>Наименование централизованной системы холодного водоснабжения</v>
      </c>
      <c r="AO43" s="498"/>
      <c r="AP43" s="498"/>
    </row>
    <row customHeight="1" ht="23.25">
      <c r="A44" s="1386" t="s">
        <v>215</v>
      </c>
      <c r="B44" s="1386" t="s">
        <v>216</v>
      </c>
      <c r="C44" s="1386" t="s">
        <v>217</v>
      </c>
      <c r="D44" s="1386" t="s">
        <v>1712</v>
      </c>
      <c r="E44" s="2174"/>
      <c r="F44" s="2174"/>
      <c r="G44" s="2174"/>
      <c r="H44" s="2174"/>
      <c r="I44" s="2171" t="str">
        <f>S43&amp;".1"</f>
        <v>...1</v>
      </c>
      <c r="J44" s="1386"/>
      <c r="K44" s="1386"/>
      <c r="L44" s="1387"/>
      <c r="P44" s="2172">
        <v>1</v>
      </c>
      <c r="Q44" s="1377"/>
      <c r="R44" s="344"/>
      <c r="S44" s="1381" t="str">
        <f>$I44</f>
        <v>...1</v>
      </c>
      <c r="T44" s="266" t="s">
        <v>1700</v>
      </c>
      <c r="U44" s="280"/>
      <c r="V44" s="2304"/>
      <c r="W44" s="2305"/>
      <c r="X44" s="2305"/>
      <c r="Y44" s="2305"/>
      <c r="Z44" s="2305"/>
      <c r="AA44" s="2305"/>
      <c r="AB44" s="2306"/>
      <c r="AC44" s="2307"/>
      <c r="AD44" s="2308"/>
      <c r="AE44" s="2308"/>
      <c r="AF44" s="2308"/>
      <c r="AG44" s="2308"/>
      <c r="AH44" s="2308"/>
      <c r="AI44" s="2308"/>
      <c r="AJ44" s="2309"/>
      <c r="AK44" s="1279" t="s">
        <v>1701</v>
      </c>
      <c r="AM44" s="498"/>
      <c r="AN44" s="498" t="str">
        <f>IF(T44="","",T44)</f>
        <v>Наименование признака дифференциации</v>
      </c>
      <c r="AO44" s="498"/>
      <c r="AP44" s="498"/>
    </row>
    <row customHeight="1" ht="23.25">
      <c r="A45" s="1386" t="s">
        <v>215</v>
      </c>
      <c r="B45" s="1386" t="s">
        <v>216</v>
      </c>
      <c r="C45" s="1386" t="s">
        <v>217</v>
      </c>
      <c r="D45" s="1386" t="s">
        <v>1712</v>
      </c>
      <c r="E45" s="2174"/>
      <c r="F45" s="2174"/>
      <c r="G45" s="2174"/>
      <c r="H45" s="2174"/>
      <c r="I45" s="2201"/>
      <c r="J45" s="2171" t="str">
        <f>I44&amp;".1"</f>
        <v>...1.1</v>
      </c>
      <c r="K45" s="1386"/>
      <c r="L45" s="1387" t="s">
        <v>469</v>
      </c>
      <c r="P45" s="2172"/>
      <c r="Q45" s="2172">
        <v>1</v>
      </c>
      <c r="R45" s="345"/>
      <c r="S45" s="1381" t="str">
        <f>$J45</f>
        <v>...1.1</v>
      </c>
      <c r="T45" s="267" t="s">
        <v>470</v>
      </c>
      <c r="U45" s="280"/>
      <c r="V45" s="2160"/>
      <c r="W45" s="2161"/>
      <c r="X45" s="2161"/>
      <c r="Y45" s="2161"/>
      <c r="Z45" s="2161"/>
      <c r="AA45" s="2161"/>
      <c r="AB45" s="2162"/>
      <c r="AC45" s="2160"/>
      <c r="AD45" s="2161"/>
      <c r="AE45" s="2161"/>
      <c r="AF45" s="2161"/>
      <c r="AG45" s="2161"/>
      <c r="AH45" s="2161"/>
      <c r="AI45" s="2161"/>
      <c r="AJ45" s="2162"/>
      <c r="AK45" s="1330" t="s">
        <v>1702</v>
      </c>
      <c r="AM45" s="498"/>
      <c r="AN45" s="498" t="str">
        <f>IF(T45="","",T45)</f>
        <v>Группа потребителей</v>
      </c>
      <c r="AO45" s="498"/>
      <c r="AP45" s="498"/>
    </row>
    <row customHeight="1" ht="23.25">
      <c r="A46" s="1386" t="s">
        <v>215</v>
      </c>
      <c r="B46" s="1386" t="s">
        <v>216</v>
      </c>
      <c r="C46" s="1386" t="s">
        <v>217</v>
      </c>
      <c r="D46" s="1386" t="s">
        <v>1712</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215</v>
      </c>
      <c r="B47" s="1386" t="s">
        <v>216</v>
      </c>
      <c r="C47" s="1386" t="s">
        <v>217</v>
      </c>
      <c r="D47" s="1386" t="s">
        <v>1712</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215</v>
      </c>
      <c r="B48" s="1386" t="s">
        <v>216</v>
      </c>
      <c r="C48" s="1386" t="s">
        <v>217</v>
      </c>
      <c r="D48" s="1386" t="s">
        <v>1712</v>
      </c>
      <c r="E48" s="2174"/>
      <c r="F48" s="2174"/>
      <c r="G48" s="2174"/>
      <c r="H48" s="2174"/>
      <c r="I48" s="2201"/>
      <c r="J48" s="2171"/>
      <c r="K48" s="1386"/>
      <c r="L48" s="1387"/>
      <c r="P48" s="2172"/>
      <c r="Q48" s="2172"/>
      <c r="R48" s="344"/>
      <c r="S48" s="1301"/>
      <c r="T48" s="268" t="s">
        <v>1703</v>
      </c>
      <c r="U48" s="359"/>
      <c r="V48" s="359"/>
      <c r="W48" s="359"/>
      <c r="X48" s="359"/>
      <c r="Y48" s="359"/>
      <c r="Z48" s="359"/>
      <c r="AA48" s="359"/>
      <c r="AB48" s="359"/>
      <c r="AC48" s="359"/>
      <c r="AD48" s="359"/>
      <c r="AE48" s="359"/>
      <c r="AF48" s="359"/>
      <c r="AG48" s="359"/>
      <c r="AH48" s="359"/>
      <c r="AI48" s="359"/>
      <c r="AJ48" s="359"/>
      <c r="AK48" s="1279" t="s">
        <v>1704</v>
      </c>
      <c r="AM48" s="498"/>
      <c r="AN48" s="498" t="str">
        <f>IF(T48="","",T48)</f>
        <v>Добавить значение признака дифференциации</v>
      </c>
      <c r="AO48" s="498"/>
      <c r="AP48" s="498"/>
    </row>
    <row customHeight="1" ht="21">
      <c r="A49" s="1386" t="s">
        <v>215</v>
      </c>
      <c r="B49" s="1386" t="s">
        <v>216</v>
      </c>
      <c r="C49" s="1386" t="s">
        <v>217</v>
      </c>
      <c r="D49" s="1386" t="s">
        <v>1712</v>
      </c>
      <c r="E49" s="2174"/>
      <c r="F49" s="2174"/>
      <c r="G49" s="2174"/>
      <c r="H49" s="2174"/>
      <c r="I49" s="2171"/>
      <c r="J49" s="1386"/>
      <c r="K49" s="1386"/>
      <c r="L49" s="1387"/>
      <c r="P49" s="2172"/>
      <c r="Q49" s="1377"/>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215</v>
      </c>
      <c r="B50" s="1386" t="s">
        <v>216</v>
      </c>
      <c r="C50" s="1386" t="s">
        <v>217</v>
      </c>
      <c r="D50" s="1386" t="s">
        <v>1712</v>
      </c>
      <c r="E50" s="2174"/>
      <c r="F50" s="2174"/>
      <c r="G50" s="2174"/>
      <c r="H50" s="2173"/>
      <c r="I50" s="1386"/>
      <c r="J50" s="1386"/>
      <c r="K50" s="1386"/>
      <c r="L50" s="1387"/>
      <c r="M50" s="1388"/>
      <c r="N50" s="1388"/>
      <c r="O50" s="535"/>
      <c r="P50" s="348"/>
      <c r="Q50" s="367"/>
      <c r="R50" s="343"/>
      <c r="S50" s="1301"/>
      <c r="T50" s="364" t="s">
        <v>1705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215</v>
      </c>
      <c r="B51" s="1366" t="s">
        <v>216</v>
      </c>
      <c r="C51" s="1337"/>
      <c r="D51" s="1337"/>
      <c r="E51" s="2174"/>
      <c r="F51" s="2173"/>
      <c r="G51" s="1337"/>
      <c r="H51" s="1337"/>
      <c r="I51" s="1337"/>
      <c r="J51" s="1337"/>
      <c r="K51" s="1337"/>
      <c r="L51" s="1449"/>
      <c r="M51" s="1344"/>
      <c r="N51" s="1344"/>
      <c r="P51" s="1339"/>
      <c r="Q51" s="1340"/>
      <c r="R51" s="1339"/>
      <c r="S51" s="1345"/>
      <c r="T51" s="1348" t="s">
        <v>240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215</v>
      </c>
      <c r="B52" s="1366"/>
      <c r="C52" s="1366"/>
      <c r="D52" s="1366"/>
      <c r="E52" s="2173"/>
      <c r="F52" s="1366"/>
      <c r="G52" s="1366"/>
      <c r="H52" s="1366"/>
      <c r="I52" s="1366"/>
      <c r="J52" s="1366"/>
      <c r="K52" s="1366"/>
      <c r="L52" s="1369"/>
      <c r="M52" s="1344"/>
      <c r="N52" s="1344"/>
      <c r="O52" s="516"/>
      <c r="P52" s="376"/>
      <c r="Q52" s="1367"/>
      <c r="R52" s="376"/>
      <c r="S52" s="1345"/>
      <c r="T52" s="1348" t="s">
        <v>241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242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1713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1714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1EA5F-E1A3-D769-AE79-88698DC1566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126</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1700</v>
      </c>
      <c r="U5" s="280"/>
      <c r="V5" s="2304"/>
      <c r="W5" s="2305"/>
      <c r="X5" s="2305"/>
      <c r="Y5" s="2305"/>
      <c r="Z5" s="2305"/>
      <c r="AA5" s="2305"/>
      <c r="AB5" s="2306"/>
      <c r="AC5" s="2307"/>
      <c r="AD5" s="2308"/>
      <c r="AE5" s="2308"/>
      <c r="AF5" s="2308"/>
      <c r="AG5" s="2308"/>
      <c r="AH5" s="2308"/>
      <c r="AI5" s="2308"/>
      <c r="AJ5" s="2309"/>
      <c r="AK5" s="1279" t="s">
        <v>1701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80">
        <f>$J6</f>
      </c>
      <c r="T6" s="267" t="s">
        <v>470</v>
      </c>
      <c r="U6" s="280"/>
      <c r="V6" s="2160"/>
      <c r="W6" s="2161"/>
      <c r="X6" s="2161"/>
      <c r="Y6" s="2161"/>
      <c r="Z6" s="2161"/>
      <c r="AA6" s="2161"/>
      <c r="AB6" s="2162"/>
      <c r="AC6" s="2160"/>
      <c r="AD6" s="2161"/>
      <c r="AE6" s="2161"/>
      <c r="AF6" s="2161"/>
      <c r="AG6" s="2161"/>
      <c r="AH6" s="2161"/>
      <c r="AI6" s="2161"/>
      <c r="AJ6" s="2162"/>
      <c r="AK6" s="1330" t="s">
        <v>1702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1703</v>
      </c>
      <c r="U9" s="359"/>
      <c r="V9" s="359"/>
      <c r="W9" s="359"/>
      <c r="X9" s="359"/>
      <c r="Y9" s="359"/>
      <c r="Z9" s="359"/>
      <c r="AA9" s="359"/>
      <c r="AB9" s="359"/>
      <c r="AC9" s="359"/>
      <c r="AD9" s="359"/>
      <c r="AE9" s="359"/>
      <c r="AF9" s="359"/>
      <c r="AG9" s="359"/>
      <c r="AH9" s="359"/>
      <c r="AI9" s="359"/>
      <c r="AJ9" s="359"/>
      <c r="AK9" s="1279" t="s">
        <v>1704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45280.38684027778</v>
      </c>
      <c r="W28" s="2179"/>
      <c r="X28" s="2179"/>
      <c r="Y28" s="2179"/>
      <c r="Z28" s="2179"/>
      <c r="AA28" s="2179"/>
      <c r="AB28" s="314"/>
      <c r="AC28" s="2179" t="str">
        <f>IF(TITLE_DATE_CHANGE_PERIOD="",IF(TITLE_DATE_PR="","",TITLE_DATE_PR),TITLE_DATE_CHANGE_PERIOD)</f>
        <v>45280.38684027778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81/1</v>
      </c>
      <c r="W29" s="2166"/>
      <c r="X29" s="2166"/>
      <c r="Y29" s="2166"/>
      <c r="Z29" s="2166"/>
      <c r="AA29" s="2166"/>
      <c r="AB29" s="314"/>
      <c r="AC29" s="2166" t="str">
        <f>IF(TITLE_NUMBER_PR_CHANGE="",IF(TITLE_NUMBER_PR="","",TITLE_NUMBER_PR),TITLE_NUMBER_PR_CHANGE)</f>
        <v>81/1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45280.38684027778</v>
      </c>
      <c r="W32" s="2179"/>
      <c r="X32" s="2179"/>
      <c r="Y32" s="2179"/>
      <c r="Z32" s="2179"/>
      <c r="AA32" s="2179"/>
      <c r="AB32" s="314"/>
      <c r="AC32" s="2179" t="str">
        <f>IF(TITLE_DATE_CHANGE_PERIOD="",IF(TITLE_DATE_PR="","",TITLE_DATE_PR),TITLE_DATE_CHANGE_PERIOD)</f>
        <v>45280.38684027778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81/1</v>
      </c>
      <c r="W33" s="2166"/>
      <c r="X33" s="2166"/>
      <c r="Y33" s="2166"/>
      <c r="Z33" s="2166"/>
      <c r="AA33" s="2166"/>
      <c r="AB33" s="314"/>
      <c r="AC33" s="2166" t="str">
        <f>IF(TITLE_NUMBER_PR_CHANGE="",IF(TITLE_NUMBER_PR="","",TITLE_NUMBER_PR),TITLE_NUMBER_PR_CHANGE)</f>
        <v>81/1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87</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475" t="s">
        <v>1706</v>
      </c>
      <c r="W38" s="2177" t="s">
        <v>495</v>
      </c>
      <c r="X38" s="2178"/>
      <c r="Y38" s="2177" t="s">
        <v>496</v>
      </c>
      <c r="Z38" s="2184"/>
      <c r="AA38" s="2178"/>
      <c r="AB38" s="2193"/>
      <c r="AC38" s="1475" t="s">
        <v>1706</v>
      </c>
      <c r="AD38" s="2177" t="s">
        <v>495</v>
      </c>
      <c r="AE38" s="2178"/>
      <c r="AF38" s="2177" t="s">
        <v>496</v>
      </c>
      <c r="AG38" s="2184"/>
      <c r="AH38" s="2178"/>
      <c r="AI38" s="2193"/>
      <c r="AJ38" s="2196"/>
      <c r="AK38" s="1948"/>
    </row>
    <row customHeight="1" ht="33.75">
      <c r="A39" s="1393"/>
      <c r="B39" s="1393" t="s">
        <v>138</v>
      </c>
      <c r="C39" s="1393" t="s">
        <v>139</v>
      </c>
      <c r="D39" s="1393" t="s">
        <v>140</v>
      </c>
      <c r="E39" s="1387" t="s">
        <v>497</v>
      </c>
      <c r="F39" s="1387" t="s">
        <v>498</v>
      </c>
      <c r="G39" s="1387" t="s">
        <v>499</v>
      </c>
      <c r="H39" s="1387"/>
      <c r="I39" s="1387" t="s">
        <v>1707</v>
      </c>
      <c r="J39" s="1387" t="s">
        <v>502</v>
      </c>
      <c r="K39" s="1387" t="s">
        <v>1708</v>
      </c>
      <c r="L39" s="1387" t="s">
        <v>478</v>
      </c>
      <c r="Q39" s="368"/>
      <c r="R39" s="368"/>
      <c r="S39" s="2188"/>
      <c r="T39" s="2029"/>
      <c r="U39" s="282"/>
      <c r="V39" s="1475" t="s">
        <v>1709</v>
      </c>
      <c r="W39" s="1230" t="s">
        <v>1710</v>
      </c>
      <c r="X39" s="1230" t="s">
        <v>1711</v>
      </c>
      <c r="Y39" s="1478" t="s">
        <v>506</v>
      </c>
      <c r="Z39" s="2185" t="s">
        <v>507</v>
      </c>
      <c r="AA39" s="2186"/>
      <c r="AB39" s="2194"/>
      <c r="AC39" s="1475" t="s">
        <v>1709</v>
      </c>
      <c r="AD39" s="1230" t="s">
        <v>1710</v>
      </c>
      <c r="AE39" s="1230" t="s">
        <v>1711</v>
      </c>
      <c r="AF39" s="1478"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113</v>
      </c>
      <c r="T40" s="1274" t="s">
        <v>101</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126</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220</v>
      </c>
      <c r="B42" s="1386" t="s">
        <v>221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220</v>
      </c>
      <c r="B43" s="1386" t="s">
        <v>221</v>
      </c>
      <c r="C43" s="1386" t="s">
        <v>222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1699</v>
      </c>
      <c r="AM43" s="498"/>
      <c r="AN43" s="498" t="str">
        <f>IF(T43="","",T43)</f>
        <v>Наименование централизованной системы холодного водоснабжения</v>
      </c>
      <c r="AO43" s="498"/>
      <c r="AP43" s="498"/>
    </row>
    <row customHeight="1" ht="23.25">
      <c r="A44" s="1386" t="s">
        <v>220</v>
      </c>
      <c r="B44" s="1386" t="s">
        <v>221</v>
      </c>
      <c r="C44" s="1386" t="s">
        <v>222</v>
      </c>
      <c r="D44" s="1386" t="s">
        <v>1715</v>
      </c>
      <c r="E44" s="2174"/>
      <c r="F44" s="2174"/>
      <c r="G44" s="2174"/>
      <c r="H44" s="2174"/>
      <c r="I44" s="2171" t="str">
        <f>S43&amp;".1"</f>
        <v>...1</v>
      </c>
      <c r="J44" s="1386"/>
      <c r="K44" s="1386"/>
      <c r="L44" s="1387"/>
      <c r="P44" s="2172">
        <v>1</v>
      </c>
      <c r="Q44" s="1473"/>
      <c r="R44" s="344"/>
      <c r="S44" s="1480" t="str">
        <f>$I44</f>
        <v>...1</v>
      </c>
      <c r="T44" s="266" t="s">
        <v>1700</v>
      </c>
      <c r="U44" s="280"/>
      <c r="V44" s="2304"/>
      <c r="W44" s="2305"/>
      <c r="X44" s="2305"/>
      <c r="Y44" s="2305"/>
      <c r="Z44" s="2305"/>
      <c r="AA44" s="2305"/>
      <c r="AB44" s="2306"/>
      <c r="AC44" s="2307"/>
      <c r="AD44" s="2308"/>
      <c r="AE44" s="2308"/>
      <c r="AF44" s="2308"/>
      <c r="AG44" s="2308"/>
      <c r="AH44" s="2308"/>
      <c r="AI44" s="2308"/>
      <c r="AJ44" s="2309"/>
      <c r="AK44" s="1279" t="s">
        <v>1701</v>
      </c>
      <c r="AM44" s="498"/>
      <c r="AN44" s="498" t="str">
        <f>IF(T44="","",T44)</f>
        <v>Наименование признака дифференциации</v>
      </c>
      <c r="AO44" s="498"/>
      <c r="AP44" s="498"/>
    </row>
    <row customHeight="1" ht="23.25">
      <c r="A45" s="1386" t="s">
        <v>220</v>
      </c>
      <c r="B45" s="1386" t="s">
        <v>221</v>
      </c>
      <c r="C45" s="1386" t="s">
        <v>222</v>
      </c>
      <c r="D45" s="1386" t="s">
        <v>1715</v>
      </c>
      <c r="E45" s="2174"/>
      <c r="F45" s="2174"/>
      <c r="G45" s="2174"/>
      <c r="H45" s="2174"/>
      <c r="I45" s="2201"/>
      <c r="J45" s="2171" t="str">
        <f>I44&amp;".1"</f>
        <v>...1.1</v>
      </c>
      <c r="K45" s="1386"/>
      <c r="L45" s="1387" t="s">
        <v>469</v>
      </c>
      <c r="P45" s="2172"/>
      <c r="Q45" s="2172">
        <v>1</v>
      </c>
      <c r="R45" s="345"/>
      <c r="S45" s="1480" t="str">
        <f>$J45</f>
        <v>...1.1</v>
      </c>
      <c r="T45" s="267" t="s">
        <v>470</v>
      </c>
      <c r="U45" s="280"/>
      <c r="V45" s="2160"/>
      <c r="W45" s="2161"/>
      <c r="X45" s="2161"/>
      <c r="Y45" s="2161"/>
      <c r="Z45" s="2161"/>
      <c r="AA45" s="2161"/>
      <c r="AB45" s="2162"/>
      <c r="AC45" s="2160"/>
      <c r="AD45" s="2161"/>
      <c r="AE45" s="2161"/>
      <c r="AF45" s="2161"/>
      <c r="AG45" s="2161"/>
      <c r="AH45" s="2161"/>
      <c r="AI45" s="2161"/>
      <c r="AJ45" s="2162"/>
      <c r="AK45" s="1330" t="s">
        <v>1702</v>
      </c>
      <c r="AM45" s="498"/>
      <c r="AN45" s="498" t="str">
        <f>IF(T45="","",T45)</f>
        <v>Группа потребителей</v>
      </c>
      <c r="AO45" s="498"/>
      <c r="AP45" s="498"/>
    </row>
    <row customHeight="1" ht="23.25">
      <c r="A46" s="1386" t="s">
        <v>220</v>
      </c>
      <c r="B46" s="1386" t="s">
        <v>221</v>
      </c>
      <c r="C46" s="1386" t="s">
        <v>222</v>
      </c>
      <c r="D46" s="1386" t="s">
        <v>1715</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220</v>
      </c>
      <c r="B47" s="1386" t="s">
        <v>221</v>
      </c>
      <c r="C47" s="1386" t="s">
        <v>222</v>
      </c>
      <c r="D47" s="1386" t="s">
        <v>1715</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220</v>
      </c>
      <c r="B48" s="1386" t="s">
        <v>221</v>
      </c>
      <c r="C48" s="1386" t="s">
        <v>222</v>
      </c>
      <c r="D48" s="1386" t="s">
        <v>1715</v>
      </c>
      <c r="E48" s="2174"/>
      <c r="F48" s="2174"/>
      <c r="G48" s="2174"/>
      <c r="H48" s="2174"/>
      <c r="I48" s="2201"/>
      <c r="J48" s="2171"/>
      <c r="K48" s="1386"/>
      <c r="L48" s="1387"/>
      <c r="P48" s="2172"/>
      <c r="Q48" s="2172"/>
      <c r="R48" s="344"/>
      <c r="S48" s="1301"/>
      <c r="T48" s="268" t="s">
        <v>1703</v>
      </c>
      <c r="U48" s="359"/>
      <c r="V48" s="359"/>
      <c r="W48" s="359"/>
      <c r="X48" s="359"/>
      <c r="Y48" s="359"/>
      <c r="Z48" s="359"/>
      <c r="AA48" s="359"/>
      <c r="AB48" s="359"/>
      <c r="AC48" s="359"/>
      <c r="AD48" s="359"/>
      <c r="AE48" s="359"/>
      <c r="AF48" s="359"/>
      <c r="AG48" s="359"/>
      <c r="AH48" s="359"/>
      <c r="AI48" s="359"/>
      <c r="AJ48" s="359"/>
      <c r="AK48" s="1279" t="s">
        <v>1704</v>
      </c>
      <c r="AM48" s="498"/>
      <c r="AN48" s="498" t="str">
        <f>IF(T48="","",T48)</f>
        <v>Добавить значение признака дифференциации</v>
      </c>
      <c r="AO48" s="498"/>
      <c r="AP48" s="498"/>
    </row>
    <row customHeight="1" ht="21">
      <c r="A49" s="1386" t="s">
        <v>220</v>
      </c>
      <c r="B49" s="1386" t="s">
        <v>221</v>
      </c>
      <c r="C49" s="1386" t="s">
        <v>222</v>
      </c>
      <c r="D49" s="1386" t="s">
        <v>1715</v>
      </c>
      <c r="E49" s="2174"/>
      <c r="F49" s="2174"/>
      <c r="G49" s="2174"/>
      <c r="H49" s="2174"/>
      <c r="I49" s="2171"/>
      <c r="J49" s="1386"/>
      <c r="K49" s="1386"/>
      <c r="L49" s="1387"/>
      <c r="P49" s="2172"/>
      <c r="Q49" s="1473"/>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220</v>
      </c>
      <c r="B50" s="1386" t="s">
        <v>221</v>
      </c>
      <c r="C50" s="1386" t="s">
        <v>222</v>
      </c>
      <c r="D50" s="1386" t="s">
        <v>1715</v>
      </c>
      <c r="E50" s="2174"/>
      <c r="F50" s="2174"/>
      <c r="G50" s="2174"/>
      <c r="H50" s="2173"/>
      <c r="I50" s="1386"/>
      <c r="J50" s="1386"/>
      <c r="K50" s="1386"/>
      <c r="L50" s="1387"/>
      <c r="M50" s="1388"/>
      <c r="N50" s="1388"/>
      <c r="O50" s="535"/>
      <c r="P50" s="348"/>
      <c r="Q50" s="367"/>
      <c r="R50" s="343"/>
      <c r="S50" s="1301"/>
      <c r="T50" s="364" t="s">
        <v>1705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220</v>
      </c>
      <c r="B51" s="1366" t="s">
        <v>221</v>
      </c>
      <c r="C51" s="1337"/>
      <c r="D51" s="1337"/>
      <c r="E51" s="2174"/>
      <c r="F51" s="2173"/>
      <c r="G51" s="1337"/>
      <c r="H51" s="1337"/>
      <c r="I51" s="1337"/>
      <c r="J51" s="1337"/>
      <c r="K51" s="1337"/>
      <c r="L51" s="1481"/>
      <c r="M51" s="1344"/>
      <c r="N51" s="1344"/>
      <c r="P51" s="1339"/>
      <c r="Q51" s="1340"/>
      <c r="R51" s="1339"/>
      <c r="S51" s="1345"/>
      <c r="T51" s="1348" t="s">
        <v>240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220</v>
      </c>
      <c r="B52" s="1366"/>
      <c r="C52" s="1366"/>
      <c r="D52" s="1366"/>
      <c r="E52" s="2173"/>
      <c r="F52" s="1366"/>
      <c r="G52" s="1366"/>
      <c r="H52" s="1366"/>
      <c r="I52" s="1366"/>
      <c r="J52" s="1366"/>
      <c r="K52" s="1366"/>
      <c r="L52" s="1369"/>
      <c r="M52" s="1344"/>
      <c r="N52" s="1344"/>
      <c r="O52" s="516"/>
      <c r="P52" s="376"/>
      <c r="Q52" s="1367"/>
      <c r="R52" s="376"/>
      <c r="S52" s="1345"/>
      <c r="T52" s="1348" t="s">
        <v>241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242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1713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1714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40F77-B3D1-3FA2-8B96-1AAFA70F436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126</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1700</v>
      </c>
      <c r="U5" s="280"/>
      <c r="V5" s="2304"/>
      <c r="W5" s="2305"/>
      <c r="X5" s="2305"/>
      <c r="Y5" s="2305"/>
      <c r="Z5" s="2305"/>
      <c r="AA5" s="2305"/>
      <c r="AB5" s="2306"/>
      <c r="AC5" s="2307"/>
      <c r="AD5" s="2308"/>
      <c r="AE5" s="2308"/>
      <c r="AF5" s="2308"/>
      <c r="AG5" s="2308"/>
      <c r="AH5" s="2308"/>
      <c r="AI5" s="2308"/>
      <c r="AJ5" s="2309"/>
      <c r="AK5" s="1279" t="s">
        <v>1701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80">
        <f>$J6</f>
      </c>
      <c r="T6" s="267" t="s">
        <v>470</v>
      </c>
      <c r="U6" s="280"/>
      <c r="V6" s="2160"/>
      <c r="W6" s="2161"/>
      <c r="X6" s="2161"/>
      <c r="Y6" s="2161"/>
      <c r="Z6" s="2161"/>
      <c r="AA6" s="2161"/>
      <c r="AB6" s="2162"/>
      <c r="AC6" s="2160"/>
      <c r="AD6" s="2161"/>
      <c r="AE6" s="2161"/>
      <c r="AF6" s="2161"/>
      <c r="AG6" s="2161"/>
      <c r="AH6" s="2161"/>
      <c r="AI6" s="2161"/>
      <c r="AJ6" s="2162"/>
      <c r="AK6" s="1330" t="s">
        <v>1702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1703</v>
      </c>
      <c r="U9" s="359"/>
      <c r="V9" s="359"/>
      <c r="W9" s="359"/>
      <c r="X9" s="359"/>
      <c r="Y9" s="359"/>
      <c r="Z9" s="359"/>
      <c r="AA9" s="359"/>
      <c r="AB9" s="359"/>
      <c r="AC9" s="359"/>
      <c r="AD9" s="359"/>
      <c r="AE9" s="359"/>
      <c r="AF9" s="359"/>
      <c r="AG9" s="359"/>
      <c r="AH9" s="359"/>
      <c r="AI9" s="359"/>
      <c r="AJ9" s="359"/>
      <c r="AK9" s="1279" t="s">
        <v>1704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45280.38684027778</v>
      </c>
      <c r="W28" s="2179"/>
      <c r="X28" s="2179"/>
      <c r="Y28" s="2179"/>
      <c r="Z28" s="2179"/>
      <c r="AA28" s="2179"/>
      <c r="AB28" s="314"/>
      <c r="AC28" s="2179" t="str">
        <f>IF(TITLE_DATE_CHANGE_PERIOD="",IF(TITLE_DATE_PR="","",TITLE_DATE_PR),TITLE_DATE_CHANGE_PERIOD)</f>
        <v>45280.38684027778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81/1</v>
      </c>
      <c r="W29" s="2166"/>
      <c r="X29" s="2166"/>
      <c r="Y29" s="2166"/>
      <c r="Z29" s="2166"/>
      <c r="AA29" s="2166"/>
      <c r="AB29" s="314"/>
      <c r="AC29" s="2166" t="str">
        <f>IF(TITLE_NUMBER_PR_CHANGE="",IF(TITLE_NUMBER_PR="","",TITLE_NUMBER_PR),TITLE_NUMBER_PR_CHANGE)</f>
        <v>81/1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45280.38684027778</v>
      </c>
      <c r="W32" s="2179"/>
      <c r="X32" s="2179"/>
      <c r="Y32" s="2179"/>
      <c r="Z32" s="2179"/>
      <c r="AA32" s="2179"/>
      <c r="AB32" s="314"/>
      <c r="AC32" s="2179" t="str">
        <f>IF(TITLE_DATE_CHANGE_PERIOD="",IF(TITLE_DATE_PR="","",TITLE_DATE_PR),TITLE_DATE_CHANGE_PERIOD)</f>
        <v>45280.38684027778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81/1</v>
      </c>
      <c r="W33" s="2166"/>
      <c r="X33" s="2166"/>
      <c r="Y33" s="2166"/>
      <c r="Z33" s="2166"/>
      <c r="AA33" s="2166"/>
      <c r="AB33" s="314"/>
      <c r="AC33" s="2166" t="str">
        <f>IF(TITLE_NUMBER_PR_CHANGE="",IF(TITLE_NUMBER_PR="","",TITLE_NUMBER_PR),TITLE_NUMBER_PR_CHANGE)</f>
        <v>81/1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87</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475" t="s">
        <v>1706</v>
      </c>
      <c r="W38" s="2177" t="s">
        <v>495</v>
      </c>
      <c r="X38" s="2178"/>
      <c r="Y38" s="2177" t="s">
        <v>496</v>
      </c>
      <c r="Z38" s="2184"/>
      <c r="AA38" s="2178"/>
      <c r="AB38" s="2193"/>
      <c r="AC38" s="1475" t="s">
        <v>1706</v>
      </c>
      <c r="AD38" s="2177" t="s">
        <v>495</v>
      </c>
      <c r="AE38" s="2178"/>
      <c r="AF38" s="2177" t="s">
        <v>496</v>
      </c>
      <c r="AG38" s="2184"/>
      <c r="AH38" s="2178"/>
      <c r="AI38" s="2193"/>
      <c r="AJ38" s="2196"/>
      <c r="AK38" s="1948"/>
    </row>
    <row customHeight="1" ht="33.75">
      <c r="A39" s="1393"/>
      <c r="B39" s="1393" t="s">
        <v>138</v>
      </c>
      <c r="C39" s="1393" t="s">
        <v>139</v>
      </c>
      <c r="D39" s="1393" t="s">
        <v>140</v>
      </c>
      <c r="E39" s="1387" t="s">
        <v>497</v>
      </c>
      <c r="F39" s="1387" t="s">
        <v>498</v>
      </c>
      <c r="G39" s="1387" t="s">
        <v>499</v>
      </c>
      <c r="H39" s="1387"/>
      <c r="I39" s="1387" t="s">
        <v>1707</v>
      </c>
      <c r="J39" s="1387" t="s">
        <v>502</v>
      </c>
      <c r="K39" s="1387" t="s">
        <v>1708</v>
      </c>
      <c r="L39" s="1387" t="s">
        <v>478</v>
      </c>
      <c r="Q39" s="368"/>
      <c r="R39" s="368"/>
      <c r="S39" s="2188"/>
      <c r="T39" s="2029"/>
      <c r="U39" s="282"/>
      <c r="V39" s="1475" t="s">
        <v>1709</v>
      </c>
      <c r="W39" s="1230" t="s">
        <v>1710</v>
      </c>
      <c r="X39" s="1230" t="s">
        <v>1711</v>
      </c>
      <c r="Y39" s="1478" t="s">
        <v>506</v>
      </c>
      <c r="Z39" s="2185" t="s">
        <v>507</v>
      </c>
      <c r="AA39" s="2186"/>
      <c r="AB39" s="2194"/>
      <c r="AC39" s="1475" t="s">
        <v>1709</v>
      </c>
      <c r="AD39" s="1230" t="s">
        <v>1710</v>
      </c>
      <c r="AE39" s="1230" t="s">
        <v>1711</v>
      </c>
      <c r="AF39" s="1478"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113</v>
      </c>
      <c r="T40" s="1274" t="s">
        <v>101</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126</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225</v>
      </c>
      <c r="B42" s="1386" t="s">
        <v>226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225</v>
      </c>
      <c r="B43" s="1386" t="s">
        <v>226</v>
      </c>
      <c r="C43" s="1386" t="s">
        <v>227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1699</v>
      </c>
      <c r="AM43" s="498"/>
      <c r="AN43" s="498" t="str">
        <f>IF(T43="","",T43)</f>
        <v>Наименование централизованной системы холодного водоснабжения</v>
      </c>
      <c r="AO43" s="498"/>
      <c r="AP43" s="498"/>
    </row>
    <row customHeight="1" ht="23.25">
      <c r="A44" s="1386" t="s">
        <v>225</v>
      </c>
      <c r="B44" s="1386" t="s">
        <v>226</v>
      </c>
      <c r="C44" s="1386" t="s">
        <v>227</v>
      </c>
      <c r="D44" s="1386" t="s">
        <v>1716</v>
      </c>
      <c r="E44" s="2174"/>
      <c r="F44" s="2174"/>
      <c r="G44" s="2174"/>
      <c r="H44" s="2174"/>
      <c r="I44" s="2171" t="str">
        <f>S43&amp;".1"</f>
        <v>...1</v>
      </c>
      <c r="J44" s="1386"/>
      <c r="K44" s="1386"/>
      <c r="L44" s="1387"/>
      <c r="P44" s="2172">
        <v>1</v>
      </c>
      <c r="Q44" s="1473"/>
      <c r="R44" s="344"/>
      <c r="S44" s="1480" t="str">
        <f>$I44</f>
        <v>...1</v>
      </c>
      <c r="T44" s="266" t="s">
        <v>1700</v>
      </c>
      <c r="U44" s="280"/>
      <c r="V44" s="2304"/>
      <c r="W44" s="2305"/>
      <c r="X44" s="2305"/>
      <c r="Y44" s="2305"/>
      <c r="Z44" s="2305"/>
      <c r="AA44" s="2305"/>
      <c r="AB44" s="2306"/>
      <c r="AC44" s="2307"/>
      <c r="AD44" s="2308"/>
      <c r="AE44" s="2308"/>
      <c r="AF44" s="2308"/>
      <c r="AG44" s="2308"/>
      <c r="AH44" s="2308"/>
      <c r="AI44" s="2308"/>
      <c r="AJ44" s="2309"/>
      <c r="AK44" s="1279" t="s">
        <v>1701</v>
      </c>
      <c r="AM44" s="498"/>
      <c r="AN44" s="498" t="str">
        <f>IF(T44="","",T44)</f>
        <v>Наименование признака дифференциации</v>
      </c>
      <c r="AO44" s="498"/>
      <c r="AP44" s="498"/>
    </row>
    <row customHeight="1" ht="23.25">
      <c r="A45" s="1386" t="s">
        <v>225</v>
      </c>
      <c r="B45" s="1386" t="s">
        <v>226</v>
      </c>
      <c r="C45" s="1386" t="s">
        <v>227</v>
      </c>
      <c r="D45" s="1386" t="s">
        <v>1716</v>
      </c>
      <c r="E45" s="2174"/>
      <c r="F45" s="2174"/>
      <c r="G45" s="2174"/>
      <c r="H45" s="2174"/>
      <c r="I45" s="2201"/>
      <c r="J45" s="2171" t="str">
        <f>I44&amp;".1"</f>
        <v>...1.1</v>
      </c>
      <c r="K45" s="1386"/>
      <c r="L45" s="1387" t="s">
        <v>469</v>
      </c>
      <c r="P45" s="2172"/>
      <c r="Q45" s="2172">
        <v>1</v>
      </c>
      <c r="R45" s="345"/>
      <c r="S45" s="1480" t="str">
        <f>$J45</f>
        <v>...1.1</v>
      </c>
      <c r="T45" s="267" t="s">
        <v>470</v>
      </c>
      <c r="U45" s="280"/>
      <c r="V45" s="2160"/>
      <c r="W45" s="2161"/>
      <c r="X45" s="2161"/>
      <c r="Y45" s="2161"/>
      <c r="Z45" s="2161"/>
      <c r="AA45" s="2161"/>
      <c r="AB45" s="2162"/>
      <c r="AC45" s="2160"/>
      <c r="AD45" s="2161"/>
      <c r="AE45" s="2161"/>
      <c r="AF45" s="2161"/>
      <c r="AG45" s="2161"/>
      <c r="AH45" s="2161"/>
      <c r="AI45" s="2161"/>
      <c r="AJ45" s="2162"/>
      <c r="AK45" s="1330" t="s">
        <v>1702</v>
      </c>
      <c r="AM45" s="498"/>
      <c r="AN45" s="498" t="str">
        <f>IF(T45="","",T45)</f>
        <v>Группа потребителей</v>
      </c>
      <c r="AO45" s="498"/>
      <c r="AP45" s="498"/>
    </row>
    <row customHeight="1" ht="23.25">
      <c r="A46" s="1386" t="s">
        <v>225</v>
      </c>
      <c r="B46" s="1386" t="s">
        <v>226</v>
      </c>
      <c r="C46" s="1386" t="s">
        <v>227</v>
      </c>
      <c r="D46" s="1386" t="s">
        <v>1716</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225</v>
      </c>
      <c r="B47" s="1386" t="s">
        <v>226</v>
      </c>
      <c r="C47" s="1386" t="s">
        <v>227</v>
      </c>
      <c r="D47" s="1386" t="s">
        <v>1716</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225</v>
      </c>
      <c r="B48" s="1386" t="s">
        <v>226</v>
      </c>
      <c r="C48" s="1386" t="s">
        <v>227</v>
      </c>
      <c r="D48" s="1386" t="s">
        <v>1716</v>
      </c>
      <c r="E48" s="2174"/>
      <c r="F48" s="2174"/>
      <c r="G48" s="2174"/>
      <c r="H48" s="2174"/>
      <c r="I48" s="2201"/>
      <c r="J48" s="2171"/>
      <c r="K48" s="1386"/>
      <c r="L48" s="1387"/>
      <c r="P48" s="2172"/>
      <c r="Q48" s="2172"/>
      <c r="R48" s="344"/>
      <c r="S48" s="1301"/>
      <c r="T48" s="268" t="s">
        <v>1703</v>
      </c>
      <c r="U48" s="359"/>
      <c r="V48" s="359"/>
      <c r="W48" s="359"/>
      <c r="X48" s="359"/>
      <c r="Y48" s="359"/>
      <c r="Z48" s="359"/>
      <c r="AA48" s="359"/>
      <c r="AB48" s="359"/>
      <c r="AC48" s="359"/>
      <c r="AD48" s="359"/>
      <c r="AE48" s="359"/>
      <c r="AF48" s="359"/>
      <c r="AG48" s="359"/>
      <c r="AH48" s="359"/>
      <c r="AI48" s="359"/>
      <c r="AJ48" s="359"/>
      <c r="AK48" s="1279" t="s">
        <v>1704</v>
      </c>
      <c r="AM48" s="498"/>
      <c r="AN48" s="498" t="str">
        <f>IF(T48="","",T48)</f>
        <v>Добавить значение признака дифференциации</v>
      </c>
      <c r="AO48" s="498"/>
      <c r="AP48" s="498"/>
    </row>
    <row customHeight="1" ht="21">
      <c r="A49" s="1386" t="s">
        <v>225</v>
      </c>
      <c r="B49" s="1386" t="s">
        <v>226</v>
      </c>
      <c r="C49" s="1386" t="s">
        <v>227</v>
      </c>
      <c r="D49" s="1386" t="s">
        <v>1716</v>
      </c>
      <c r="E49" s="2174"/>
      <c r="F49" s="2174"/>
      <c r="G49" s="2174"/>
      <c r="H49" s="2174"/>
      <c r="I49" s="2171"/>
      <c r="J49" s="1386"/>
      <c r="K49" s="1386"/>
      <c r="L49" s="1387"/>
      <c r="P49" s="2172"/>
      <c r="Q49" s="1473"/>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225</v>
      </c>
      <c r="B50" s="1386" t="s">
        <v>226</v>
      </c>
      <c r="C50" s="1386" t="s">
        <v>227</v>
      </c>
      <c r="D50" s="1386" t="s">
        <v>1716</v>
      </c>
      <c r="E50" s="2174"/>
      <c r="F50" s="2174"/>
      <c r="G50" s="2174"/>
      <c r="H50" s="2173"/>
      <c r="I50" s="1386"/>
      <c r="J50" s="1386"/>
      <c r="K50" s="1386"/>
      <c r="L50" s="1387"/>
      <c r="M50" s="1388"/>
      <c r="N50" s="1388"/>
      <c r="O50" s="535"/>
      <c r="P50" s="348"/>
      <c r="Q50" s="367"/>
      <c r="R50" s="343"/>
      <c r="S50" s="1301"/>
      <c r="T50" s="364" t="s">
        <v>1705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225</v>
      </c>
      <c r="B51" s="1366" t="s">
        <v>226</v>
      </c>
      <c r="C51" s="1337"/>
      <c r="D51" s="1337"/>
      <c r="E51" s="2174"/>
      <c r="F51" s="2173"/>
      <c r="G51" s="1337"/>
      <c r="H51" s="1337"/>
      <c r="I51" s="1337"/>
      <c r="J51" s="1337"/>
      <c r="K51" s="1337"/>
      <c r="L51" s="1481"/>
      <c r="M51" s="1344"/>
      <c r="N51" s="1344"/>
      <c r="P51" s="1339"/>
      <c r="Q51" s="1340"/>
      <c r="R51" s="1339"/>
      <c r="S51" s="1345"/>
      <c r="T51" s="1348" t="s">
        <v>240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225</v>
      </c>
      <c r="B52" s="1366"/>
      <c r="C52" s="1366"/>
      <c r="D52" s="1366"/>
      <c r="E52" s="2173"/>
      <c r="F52" s="1366"/>
      <c r="G52" s="1366"/>
      <c r="H52" s="1366"/>
      <c r="I52" s="1366"/>
      <c r="J52" s="1366"/>
      <c r="K52" s="1366"/>
      <c r="L52" s="1369"/>
      <c r="M52" s="1344"/>
      <c r="N52" s="1344"/>
      <c r="O52" s="516"/>
      <c r="P52" s="376"/>
      <c r="Q52" s="1367"/>
      <c r="R52" s="376"/>
      <c r="S52" s="1345"/>
      <c r="T52" s="1348" t="s">
        <v>241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242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1713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1714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F3272-BC5D-8035-67CE-423EA92B3D0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126</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1700</v>
      </c>
      <c r="U5" s="280"/>
      <c r="V5" s="2304"/>
      <c r="W5" s="2305"/>
      <c r="X5" s="2305"/>
      <c r="Y5" s="2305"/>
      <c r="Z5" s="2305"/>
      <c r="AA5" s="2305"/>
      <c r="AB5" s="2306"/>
      <c r="AC5" s="2307"/>
      <c r="AD5" s="2308"/>
      <c r="AE5" s="2308"/>
      <c r="AF5" s="2308"/>
      <c r="AG5" s="2308"/>
      <c r="AH5" s="2308"/>
      <c r="AI5" s="2308"/>
      <c r="AJ5" s="2309"/>
      <c r="AK5" s="1279" t="s">
        <v>1701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80">
        <f>$J6</f>
      </c>
      <c r="T6" s="267" t="s">
        <v>470</v>
      </c>
      <c r="U6" s="280"/>
      <c r="V6" s="2160"/>
      <c r="W6" s="2161"/>
      <c r="X6" s="2161"/>
      <c r="Y6" s="2161"/>
      <c r="Z6" s="2161"/>
      <c r="AA6" s="2161"/>
      <c r="AB6" s="2162"/>
      <c r="AC6" s="2160"/>
      <c r="AD6" s="2161"/>
      <c r="AE6" s="2161"/>
      <c r="AF6" s="2161"/>
      <c r="AG6" s="2161"/>
      <c r="AH6" s="2161"/>
      <c r="AI6" s="2161"/>
      <c r="AJ6" s="2162"/>
      <c r="AK6" s="1330" t="s">
        <v>1702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1703</v>
      </c>
      <c r="U9" s="359"/>
      <c r="V9" s="359"/>
      <c r="W9" s="359"/>
      <c r="X9" s="359"/>
      <c r="Y9" s="359"/>
      <c r="Z9" s="359"/>
      <c r="AA9" s="359"/>
      <c r="AB9" s="359"/>
      <c r="AC9" s="359"/>
      <c r="AD9" s="359"/>
      <c r="AE9" s="359"/>
      <c r="AF9" s="359"/>
      <c r="AG9" s="359"/>
      <c r="AH9" s="359"/>
      <c r="AI9" s="359"/>
      <c r="AJ9" s="359"/>
      <c r="AK9" s="1279" t="s">
        <v>1704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45280.38684027778</v>
      </c>
      <c r="W28" s="2179"/>
      <c r="X28" s="2179"/>
      <c r="Y28" s="2179"/>
      <c r="Z28" s="2179"/>
      <c r="AA28" s="2179"/>
      <c r="AB28" s="314"/>
      <c r="AC28" s="2179" t="str">
        <f>IF(TITLE_DATE_CHANGE_PERIOD="",IF(TITLE_DATE_PR="","",TITLE_DATE_PR),TITLE_DATE_CHANGE_PERIOD)</f>
        <v>45280.38684027778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81/1</v>
      </c>
      <c r="W29" s="2166"/>
      <c r="X29" s="2166"/>
      <c r="Y29" s="2166"/>
      <c r="Z29" s="2166"/>
      <c r="AA29" s="2166"/>
      <c r="AB29" s="314"/>
      <c r="AC29" s="2166" t="str">
        <f>IF(TITLE_NUMBER_PR_CHANGE="",IF(TITLE_NUMBER_PR="","",TITLE_NUMBER_PR),TITLE_NUMBER_PR_CHANGE)</f>
        <v>81/1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45280.38684027778</v>
      </c>
      <c r="W32" s="2179"/>
      <c r="X32" s="2179"/>
      <c r="Y32" s="2179"/>
      <c r="Z32" s="2179"/>
      <c r="AA32" s="2179"/>
      <c r="AB32" s="314"/>
      <c r="AC32" s="2179" t="str">
        <f>IF(TITLE_DATE_CHANGE_PERIOD="",IF(TITLE_DATE_PR="","",TITLE_DATE_PR),TITLE_DATE_CHANGE_PERIOD)</f>
        <v>45280.38684027778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81/1</v>
      </c>
      <c r="W33" s="2166"/>
      <c r="X33" s="2166"/>
      <c r="Y33" s="2166"/>
      <c r="Z33" s="2166"/>
      <c r="AA33" s="2166"/>
      <c r="AB33" s="314"/>
      <c r="AC33" s="2166" t="str">
        <f>IF(TITLE_NUMBER_PR_CHANGE="",IF(TITLE_NUMBER_PR="","",TITLE_NUMBER_PR),TITLE_NUMBER_PR_CHANGE)</f>
        <v>81/1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87</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475" t="s">
        <v>1706</v>
      </c>
      <c r="W38" s="2177" t="s">
        <v>495</v>
      </c>
      <c r="X38" s="2178"/>
      <c r="Y38" s="2177" t="s">
        <v>496</v>
      </c>
      <c r="Z38" s="2184"/>
      <c r="AA38" s="2178"/>
      <c r="AB38" s="2193"/>
      <c r="AC38" s="1475" t="s">
        <v>1706</v>
      </c>
      <c r="AD38" s="2177" t="s">
        <v>495</v>
      </c>
      <c r="AE38" s="2178"/>
      <c r="AF38" s="2177" t="s">
        <v>496</v>
      </c>
      <c r="AG38" s="2184"/>
      <c r="AH38" s="2178"/>
      <c r="AI38" s="2193"/>
      <c r="AJ38" s="2196"/>
      <c r="AK38" s="1948"/>
    </row>
    <row customHeight="1" ht="33.75">
      <c r="A39" s="1393"/>
      <c r="B39" s="1393" t="s">
        <v>138</v>
      </c>
      <c r="C39" s="1393" t="s">
        <v>139</v>
      </c>
      <c r="D39" s="1393" t="s">
        <v>140</v>
      </c>
      <c r="E39" s="1387" t="s">
        <v>497</v>
      </c>
      <c r="F39" s="1387" t="s">
        <v>498</v>
      </c>
      <c r="G39" s="1387" t="s">
        <v>499</v>
      </c>
      <c r="H39" s="1387"/>
      <c r="I39" s="1387" t="s">
        <v>1707</v>
      </c>
      <c r="J39" s="1387" t="s">
        <v>502</v>
      </c>
      <c r="K39" s="1387" t="s">
        <v>1708</v>
      </c>
      <c r="L39" s="1387" t="s">
        <v>478</v>
      </c>
      <c r="Q39" s="368"/>
      <c r="R39" s="368"/>
      <c r="S39" s="2188"/>
      <c r="T39" s="2029"/>
      <c r="U39" s="282"/>
      <c r="V39" s="1475" t="s">
        <v>1709</v>
      </c>
      <c r="W39" s="1230" t="s">
        <v>1710</v>
      </c>
      <c r="X39" s="1230" t="s">
        <v>1711</v>
      </c>
      <c r="Y39" s="1478" t="s">
        <v>506</v>
      </c>
      <c r="Z39" s="2185" t="s">
        <v>507</v>
      </c>
      <c r="AA39" s="2186"/>
      <c r="AB39" s="2194"/>
      <c r="AC39" s="1475" t="s">
        <v>1709</v>
      </c>
      <c r="AD39" s="1230" t="s">
        <v>1710</v>
      </c>
      <c r="AE39" s="1230" t="s">
        <v>1711</v>
      </c>
      <c r="AF39" s="1478"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113</v>
      </c>
      <c r="T40" s="1274" t="s">
        <v>101</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126</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230</v>
      </c>
      <c r="B42" s="1386" t="s">
        <v>231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230</v>
      </c>
      <c r="B43" s="1386" t="s">
        <v>231</v>
      </c>
      <c r="C43" s="1386" t="s">
        <v>232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1699</v>
      </c>
      <c r="AM43" s="498"/>
      <c r="AN43" s="498" t="str">
        <f>IF(T43="","",T43)</f>
        <v>Наименование централизованной системы холодного водоснабжения</v>
      </c>
      <c r="AO43" s="498"/>
      <c r="AP43" s="498"/>
    </row>
    <row customHeight="1" ht="23.25">
      <c r="A44" s="1386" t="s">
        <v>230</v>
      </c>
      <c r="B44" s="1386" t="s">
        <v>231</v>
      </c>
      <c r="C44" s="1386" t="s">
        <v>232</v>
      </c>
      <c r="D44" s="1386" t="s">
        <v>1717</v>
      </c>
      <c r="E44" s="2174"/>
      <c r="F44" s="2174"/>
      <c r="G44" s="2174"/>
      <c r="H44" s="2174"/>
      <c r="I44" s="2171" t="str">
        <f>S43&amp;".1"</f>
        <v>...1</v>
      </c>
      <c r="J44" s="1386"/>
      <c r="K44" s="1386"/>
      <c r="L44" s="1387"/>
      <c r="P44" s="2172">
        <v>1</v>
      </c>
      <c r="Q44" s="1473"/>
      <c r="R44" s="344"/>
      <c r="S44" s="1480" t="str">
        <f>$I44</f>
        <v>...1</v>
      </c>
      <c r="T44" s="266" t="s">
        <v>1700</v>
      </c>
      <c r="U44" s="280"/>
      <c r="V44" s="2304"/>
      <c r="W44" s="2305"/>
      <c r="X44" s="2305"/>
      <c r="Y44" s="2305"/>
      <c r="Z44" s="2305"/>
      <c r="AA44" s="2305"/>
      <c r="AB44" s="2306"/>
      <c r="AC44" s="2307"/>
      <c r="AD44" s="2308"/>
      <c r="AE44" s="2308"/>
      <c r="AF44" s="2308"/>
      <c r="AG44" s="2308"/>
      <c r="AH44" s="2308"/>
      <c r="AI44" s="2308"/>
      <c r="AJ44" s="2309"/>
      <c r="AK44" s="1279" t="s">
        <v>1701</v>
      </c>
      <c r="AM44" s="498"/>
      <c r="AN44" s="498" t="str">
        <f>IF(T44="","",T44)</f>
        <v>Наименование признака дифференциации</v>
      </c>
      <c r="AO44" s="498"/>
      <c r="AP44" s="498"/>
    </row>
    <row customHeight="1" ht="23.25">
      <c r="A45" s="1386" t="s">
        <v>230</v>
      </c>
      <c r="B45" s="1386" t="s">
        <v>231</v>
      </c>
      <c r="C45" s="1386" t="s">
        <v>232</v>
      </c>
      <c r="D45" s="1386" t="s">
        <v>1717</v>
      </c>
      <c r="E45" s="2174"/>
      <c r="F45" s="2174"/>
      <c r="G45" s="2174"/>
      <c r="H45" s="2174"/>
      <c r="I45" s="2201"/>
      <c r="J45" s="2171" t="str">
        <f>I44&amp;".1"</f>
        <v>...1.1</v>
      </c>
      <c r="K45" s="1386"/>
      <c r="L45" s="1387" t="s">
        <v>469</v>
      </c>
      <c r="P45" s="2172"/>
      <c r="Q45" s="2172">
        <v>1</v>
      </c>
      <c r="R45" s="345"/>
      <c r="S45" s="1480" t="str">
        <f>$J45</f>
        <v>...1.1</v>
      </c>
      <c r="T45" s="267" t="s">
        <v>470</v>
      </c>
      <c r="U45" s="280"/>
      <c r="V45" s="2160"/>
      <c r="W45" s="2161"/>
      <c r="X45" s="2161"/>
      <c r="Y45" s="2161"/>
      <c r="Z45" s="2161"/>
      <c r="AA45" s="2161"/>
      <c r="AB45" s="2162"/>
      <c r="AC45" s="2160"/>
      <c r="AD45" s="2161"/>
      <c r="AE45" s="2161"/>
      <c r="AF45" s="2161"/>
      <c r="AG45" s="2161"/>
      <c r="AH45" s="2161"/>
      <c r="AI45" s="2161"/>
      <c r="AJ45" s="2162"/>
      <c r="AK45" s="1330" t="s">
        <v>1702</v>
      </c>
      <c r="AM45" s="498"/>
      <c r="AN45" s="498" t="str">
        <f>IF(T45="","",T45)</f>
        <v>Группа потребителей</v>
      </c>
      <c r="AO45" s="498"/>
      <c r="AP45" s="498"/>
    </row>
    <row customHeight="1" ht="23.25">
      <c r="A46" s="1386" t="s">
        <v>230</v>
      </c>
      <c r="B46" s="1386" t="s">
        <v>231</v>
      </c>
      <c r="C46" s="1386" t="s">
        <v>232</v>
      </c>
      <c r="D46" s="1386" t="s">
        <v>1717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230</v>
      </c>
      <c r="B47" s="1386" t="s">
        <v>231</v>
      </c>
      <c r="C47" s="1386" t="s">
        <v>232</v>
      </c>
      <c r="D47" s="1386" t="s">
        <v>1717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230</v>
      </c>
      <c r="B48" s="1386" t="s">
        <v>231</v>
      </c>
      <c r="C48" s="1386" t="s">
        <v>232</v>
      </c>
      <c r="D48" s="1386" t="s">
        <v>1717</v>
      </c>
      <c r="E48" s="2174"/>
      <c r="F48" s="2174"/>
      <c r="G48" s="2174"/>
      <c r="H48" s="2174"/>
      <c r="I48" s="2201"/>
      <c r="J48" s="2171"/>
      <c r="K48" s="1386"/>
      <c r="L48" s="1387"/>
      <c r="P48" s="2172"/>
      <c r="Q48" s="2172"/>
      <c r="R48" s="344"/>
      <c r="S48" s="1301"/>
      <c r="T48" s="268" t="s">
        <v>1703</v>
      </c>
      <c r="U48" s="359"/>
      <c r="V48" s="359"/>
      <c r="W48" s="359"/>
      <c r="X48" s="359"/>
      <c r="Y48" s="359"/>
      <c r="Z48" s="359"/>
      <c r="AA48" s="359"/>
      <c r="AB48" s="359"/>
      <c r="AC48" s="359"/>
      <c r="AD48" s="359"/>
      <c r="AE48" s="359"/>
      <c r="AF48" s="359"/>
      <c r="AG48" s="359"/>
      <c r="AH48" s="359"/>
      <c r="AI48" s="359"/>
      <c r="AJ48" s="359"/>
      <c r="AK48" s="1279" t="s">
        <v>1704</v>
      </c>
      <c r="AM48" s="498"/>
      <c r="AN48" s="498" t="str">
        <f>IF(T48="","",T48)</f>
        <v>Добавить значение признака дифференциации</v>
      </c>
      <c r="AO48" s="498"/>
      <c r="AP48" s="498"/>
    </row>
    <row customHeight="1" ht="21">
      <c r="A49" s="1386" t="s">
        <v>230</v>
      </c>
      <c r="B49" s="1386" t="s">
        <v>231</v>
      </c>
      <c r="C49" s="1386" t="s">
        <v>232</v>
      </c>
      <c r="D49" s="1386" t="s">
        <v>1717</v>
      </c>
      <c r="E49" s="2174"/>
      <c r="F49" s="2174"/>
      <c r="G49" s="2174"/>
      <c r="H49" s="2174"/>
      <c r="I49" s="2171"/>
      <c r="J49" s="1386"/>
      <c r="K49" s="1386"/>
      <c r="L49" s="1387"/>
      <c r="P49" s="2172"/>
      <c r="Q49" s="1473"/>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230</v>
      </c>
      <c r="B50" s="1386" t="s">
        <v>231</v>
      </c>
      <c r="C50" s="1386" t="s">
        <v>232</v>
      </c>
      <c r="D50" s="1386" t="s">
        <v>1717</v>
      </c>
      <c r="E50" s="2174"/>
      <c r="F50" s="2174"/>
      <c r="G50" s="2174"/>
      <c r="H50" s="2173"/>
      <c r="I50" s="1386"/>
      <c r="J50" s="1386"/>
      <c r="K50" s="1386"/>
      <c r="L50" s="1387"/>
      <c r="M50" s="1388"/>
      <c r="N50" s="1388"/>
      <c r="O50" s="535"/>
      <c r="P50" s="348"/>
      <c r="Q50" s="367"/>
      <c r="R50" s="343"/>
      <c r="S50" s="1301"/>
      <c r="T50" s="364" t="s">
        <v>1705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230</v>
      </c>
      <c r="B51" s="1366" t="s">
        <v>231</v>
      </c>
      <c r="C51" s="1337"/>
      <c r="D51" s="1337"/>
      <c r="E51" s="2174"/>
      <c r="F51" s="2173"/>
      <c r="G51" s="1337"/>
      <c r="H51" s="1337"/>
      <c r="I51" s="1337"/>
      <c r="J51" s="1337"/>
      <c r="K51" s="1337"/>
      <c r="L51" s="1481"/>
      <c r="M51" s="1344"/>
      <c r="N51" s="1344"/>
      <c r="P51" s="1339"/>
      <c r="Q51" s="1340"/>
      <c r="R51" s="1339"/>
      <c r="S51" s="1345"/>
      <c r="T51" s="1348" t="s">
        <v>240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230</v>
      </c>
      <c r="B52" s="1366"/>
      <c r="C52" s="1366"/>
      <c r="D52" s="1366"/>
      <c r="E52" s="2173"/>
      <c r="F52" s="1366"/>
      <c r="G52" s="1366"/>
      <c r="H52" s="1366"/>
      <c r="I52" s="1366"/>
      <c r="J52" s="1366"/>
      <c r="K52" s="1366"/>
      <c r="L52" s="1369"/>
      <c r="M52" s="1344"/>
      <c r="N52" s="1344"/>
      <c r="O52" s="516"/>
      <c r="P52" s="376"/>
      <c r="Q52" s="1367"/>
      <c r="R52" s="376"/>
      <c r="S52" s="1345"/>
      <c r="T52" s="1348" t="s">
        <v>241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242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1713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1714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89B28-D77F-5C05-290D-0EB4CB812A77}" mc:Ignorable="x14ac xr xr2 xr3">
  <sheetPr>
    <tabColor theme="6" tint="0.4"/>
  </sheetPr>
  <dimension ref="A1:BH282"/>
  <sheetViews>
    <sheetView topLeftCell="S27" showGridLines="0" zoomScale="90" workbookViewId="0">
      <selection activeCell="AP41" sqref="AP41:AS44"/>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10.15234375" customWidth="1"/>
    <col min="34" max="36" style="1666" width="3.7109375" customWidth="1"/>
    <col min="37" max="37" style="1666" width="13.171875" customWidth="1"/>
    <col min="38" max="40" style="1666" width="3.7109375" customWidth="1"/>
    <col min="41" max="41" style="1666" width="13.01171875" customWidth="1"/>
    <col min="42" max="44" style="1666" width="3.7109375" customWidth="1"/>
    <col min="45" max="45" style="1666" width="41.11328125" customWidth="1"/>
    <col min="46" max="46" style="1666" width="11.58203125" customWidth="1"/>
    <col min="47" max="47" style="1666" width="12.3828125" customWidth="1"/>
    <col min="48" max="48" style="1666" width="12.69140625" customWidth="1"/>
    <col min="49" max="49" style="1666" width="12.542968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126</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460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461</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1699</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466</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1720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1721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1722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240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241</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478</v>
      </c>
      <c r="P24" s="1531"/>
      <c r="Q24" s="1533"/>
      <c r="R24" s="1533"/>
      <c r="AA24" s="1530" t="s">
        <v>480</v>
      </c>
      <c r="AC24" s="1530" t="s">
        <v>481</v>
      </c>
      <c r="AD24" s="1530" t="s">
        <v>541</v>
      </c>
      <c r="AH24" s="1530" t="s">
        <v>541</v>
      </c>
      <c r="AK24" s="1530" t="s">
        <v>1723</v>
      </c>
      <c r="AL24" s="1530" t="s">
        <v>541</v>
      </c>
      <c r="AP24" s="1530" t="s">
        <v>541</v>
      </c>
      <c r="AY24" s="1530" t="s">
        <v>480</v>
      </c>
      <c r="BA24" s="1530" t="s">
        <v>481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483</v>
      </c>
      <c r="T32" s="2165"/>
      <c r="U32" s="1395"/>
      <c r="V32" s="2179"/>
      <c r="W32" s="2179"/>
      <c r="X32" s="2179"/>
      <c r="Y32" s="2179"/>
      <c r="Z32" s="2179"/>
      <c r="AA32" s="2179"/>
      <c r="AB32" s="2179"/>
      <c r="AC32" s="314"/>
      <c r="AD32" s="2179" t="str">
        <f>IF(TITLE_DATE_CHANGE_PERIOD="",IF(TITLE_DATE_PR="","",TITLE_DATE_PR),TITLE_DATE_CHANGE_PERIOD)</f>
        <v>45280.38684027778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484</v>
      </c>
      <c r="T33" s="2165"/>
      <c r="U33" s="1395"/>
      <c r="V33" s="2166"/>
      <c r="W33" s="2166"/>
      <c r="X33" s="2166"/>
      <c r="Y33" s="2166"/>
      <c r="Z33" s="2166"/>
      <c r="AA33" s="2166"/>
      <c r="AB33" s="2166"/>
      <c r="AC33" s="314"/>
      <c r="AD33" s="2166" t="str">
        <f>IF(TITLE_NUMBER_PR_CHANGE="",IF(TITLE_NUMBER_PR="","",TITLE_NUMBER_PR),TITLE_NUMBER_PR_CHANGE)</f>
        <v>81/1</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483</v>
      </c>
      <c r="T36" s="2165"/>
      <c r="U36" s="1395"/>
      <c r="V36" s="2179"/>
      <c r="W36" s="2179"/>
      <c r="X36" s="2179"/>
      <c r="Y36" s="2179"/>
      <c r="Z36" s="2179"/>
      <c r="AA36" s="2179"/>
      <c r="AB36" s="2179"/>
      <c r="AC36" s="314"/>
      <c r="AD36" s="2179" t="str">
        <f>IF(TITLE_DATE_CHANGE_PERIOD="",IF(TITLE_DATE_PR="","",TITLE_DATE_PR),TITLE_DATE_CHANGE_PERIOD)</f>
        <v>45280.38684027778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484</v>
      </c>
      <c r="T37" s="2165"/>
      <c r="U37" s="1395"/>
      <c r="V37" s="2166"/>
      <c r="W37" s="2166"/>
      <c r="X37" s="2166"/>
      <c r="Y37" s="2166"/>
      <c r="Z37" s="2166"/>
      <c r="AA37" s="2166"/>
      <c r="AB37" s="2166"/>
      <c r="AC37" s="314"/>
      <c r="AD37" s="2166" t="str">
        <f>IF(TITLE_NUMBER_PR_CHANGE="",IF(TITLE_NUMBER_PR="","",TITLE_NUMBER_PR),TITLE_NUMBER_PR_CHANGE)</f>
        <v>81/1</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295</v>
      </c>
    </row>
    <row customHeight="1" ht="14.25">
      <c r="Q41" s="272"/>
      <c r="R41" s="368"/>
      <c r="S41" s="2188" t="s">
        <v>87</v>
      </c>
      <c r="T41" s="2029" t="s">
        <v>1724</v>
      </c>
      <c r="U41" s="281"/>
      <c r="V41" s="2189" t="s">
        <v>489</v>
      </c>
      <c r="W41" s="2190"/>
      <c r="X41" s="2190"/>
      <c r="Y41" s="2190"/>
      <c r="Z41" s="2190"/>
      <c r="AA41" s="2190"/>
      <c r="AB41" s="2191"/>
      <c r="AC41" s="2192" t="s">
        <v>490</v>
      </c>
      <c r="AD41" s="2235" t="s">
        <v>1725</v>
      </c>
      <c r="AE41" s="2204"/>
      <c r="AF41" s="2204"/>
      <c r="AG41" s="2236"/>
      <c r="AH41" s="2235" t="s">
        <v>1726</v>
      </c>
      <c r="AI41" s="2204"/>
      <c r="AJ41" s="2204"/>
      <c r="AK41" s="2236"/>
      <c r="AL41" s="2235" t="s">
        <v>1727</v>
      </c>
      <c r="AM41" s="2204"/>
      <c r="AN41" s="2204"/>
      <c r="AO41" s="2236"/>
      <c r="AP41" s="2235" t="s">
        <v>1728</v>
      </c>
      <c r="AQ41" s="2204"/>
      <c r="AR41" s="2204"/>
      <c r="AS41" s="2236"/>
      <c r="AT41" s="2189" t="s">
        <v>489</v>
      </c>
      <c r="AU41" s="2190"/>
      <c r="AV41" s="2190"/>
      <c r="AW41" s="2190"/>
      <c r="AX41" s="2190"/>
      <c r="AY41" s="2190"/>
      <c r="AZ41" s="2191"/>
      <c r="BA41" s="2192" t="s">
        <v>490</v>
      </c>
      <c r="BB41" s="2195" t="s">
        <v>492</v>
      </c>
      <c r="BC41" s="1948"/>
    </row>
    <row customHeight="1" ht="33.75">
      <c r="Q42" s="272"/>
      <c r="R42" s="368"/>
      <c r="S42" s="2188"/>
      <c r="T42" s="2029"/>
      <c r="U42" s="1032"/>
      <c r="V42" s="2011" t="s">
        <v>1729</v>
      </c>
      <c r="W42" s="2012"/>
      <c r="X42" s="2011" t="s">
        <v>1730</v>
      </c>
      <c r="Y42" s="2012"/>
      <c r="Z42" s="2207" t="s">
        <v>1731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1729</v>
      </c>
      <c r="AU42" s="2012"/>
      <c r="AV42" s="2011" t="s">
        <v>1730</v>
      </c>
      <c r="AW42" s="2012"/>
      <c r="AX42" s="2207" t="s">
        <v>1731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138</v>
      </c>
      <c r="C44" s="1393" t="s">
        <v>139</v>
      </c>
      <c r="D44" s="1393" t="s">
        <v>140</v>
      </c>
      <c r="E44" s="1387" t="s">
        <v>497</v>
      </c>
      <c r="F44" s="1387" t="s">
        <v>498</v>
      </c>
      <c r="G44" s="1387" t="s">
        <v>499</v>
      </c>
      <c r="H44" s="1387" t="s">
        <v>500</v>
      </c>
      <c r="I44" s="1387" t="s">
        <v>501</v>
      </c>
      <c r="J44" s="1387" t="s">
        <v>502</v>
      </c>
      <c r="K44" s="1387" t="s">
        <v>503</v>
      </c>
      <c r="L44" s="1387" t="s">
        <v>478</v>
      </c>
      <c r="Q44" s="272"/>
      <c r="R44" s="368"/>
      <c r="S44" s="2188"/>
      <c r="T44" s="2029"/>
      <c r="U44" s="282"/>
      <c r="V44" s="1471" t="s">
        <v>551</v>
      </c>
      <c r="W44" s="1471" t="s">
        <v>552</v>
      </c>
      <c r="X44" s="1471" t="s">
        <v>551</v>
      </c>
      <c r="Y44" s="1471" t="s">
        <v>552</v>
      </c>
      <c r="Z44" s="1478" t="s">
        <v>506</v>
      </c>
      <c r="AA44" s="2185" t="s">
        <v>507</v>
      </c>
      <c r="AB44" s="2186"/>
      <c r="AC44" s="2194"/>
      <c r="AD44" s="2240"/>
      <c r="AE44" s="2241"/>
      <c r="AF44" s="2241"/>
      <c r="AG44" s="2242"/>
      <c r="AH44" s="2240"/>
      <c r="AI44" s="2241"/>
      <c r="AJ44" s="2241"/>
      <c r="AK44" s="2242"/>
      <c r="AL44" s="2240"/>
      <c r="AM44" s="2241"/>
      <c r="AN44" s="2241"/>
      <c r="AO44" s="2242"/>
      <c r="AP44" s="2240"/>
      <c r="AQ44" s="2241"/>
      <c r="AR44" s="2241"/>
      <c r="AS44" s="2242"/>
      <c r="AT44" s="1471" t="s">
        <v>551</v>
      </c>
      <c r="AU44" s="1471" t="s">
        <v>552</v>
      </c>
      <c r="AV44" s="1471" t="s">
        <v>551</v>
      </c>
      <c r="AW44" s="1471" t="s">
        <v>552</v>
      </c>
      <c r="AX44" s="1478" t="s">
        <v>506</v>
      </c>
      <c r="AY44" s="2185" t="s">
        <v>507</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113</v>
      </c>
      <c r="T45" s="1274" t="s">
        <v>101</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237</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1</v>
      </c>
      <c r="T46" s="278" t="s">
        <v>126</v>
      </c>
      <c r="U46" s="280"/>
      <c r="V46" s="2158"/>
      <c r="W46" s="2158"/>
      <c r="X46" s="2158"/>
      <c r="Y46" s="2158"/>
      <c r="Z46" s="2158"/>
      <c r="AA46" s="2158"/>
      <c r="AB46" s="2158"/>
      <c r="AC46" s="2159"/>
      <c r="AD46" s="2157" t="str">
        <f>INDEX(PT_DIFFERENTIATION_NTAR,MATCH(A46,PT_DIFFERENTIATION_NTAR_ID,0))</f>
        <v>Ставки тарифов на подключение (технологическое присоединение) к централизованным системам водоснабжения</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237</v>
      </c>
      <c r="B47" s="1386" t="s">
        <v>238</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1.1</v>
      </c>
      <c r="T47" s="290" t="s">
        <v>460</v>
      </c>
      <c r="U47" s="280"/>
      <c r="V47" s="2158"/>
      <c r="W47" s="2158"/>
      <c r="X47" s="2158"/>
      <c r="Y47" s="2158"/>
      <c r="Z47" s="2158"/>
      <c r="AA47" s="2158"/>
      <c r="AB47" s="2158"/>
      <c r="AC47" s="2159"/>
      <c r="AD47" s="2157" t="str">
        <f>INDEX(PT_DIFFERENTIATION_TER,MATCH(B47,PT_DIFFERENTIATION_TER_ID,0))</f>
        <v>без дифференциации</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461</v>
      </c>
      <c r="BE47" s="498"/>
      <c r="BF47" s="498" t="str">
        <f>IF(T47="","",T47)</f>
        <v>Территория действия тарифа</v>
      </c>
      <c r="BG47" s="498"/>
      <c r="BH47" s="498"/>
    </row>
    <row customHeight="1" ht="42">
      <c r="A48" s="1386" t="s">
        <v>237</v>
      </c>
      <c r="B48" s="1386" t="s">
        <v>238</v>
      </c>
      <c r="C48" s="1386" t="s">
        <v>239</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1.1.1</v>
      </c>
      <c r="T48" s="291" t="s">
        <v>1698</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1699</v>
      </c>
      <c r="BE48" s="498"/>
      <c r="BF48" s="498" t="str">
        <f>IF(T48="","",T48)</f>
        <v>Наименование централизованной системы холодного водоснабжения</v>
      </c>
      <c r="BG48" s="498"/>
      <c r="BH48" s="498"/>
    </row>
    <row s="1673" customFormat="1" customHeight="1" ht="0">
      <c r="A49" s="1366" t="s">
        <v>237</v>
      </c>
      <c r="B49" s="1366" t="s">
        <v>238</v>
      </c>
      <c r="C49" s="1366" t="s">
        <v>239</v>
      </c>
      <c r="D49" s="1366" t="s">
        <v>1732</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465</v>
      </c>
      <c r="BE49" s="498"/>
      <c r="BF49" s="498" t="str">
        <f>IF(T49="","",T49)</f>
        <v/>
      </c>
      <c r="BG49" s="498"/>
      <c r="BH49" s="498"/>
    </row>
    <row s="1673" customFormat="1" customHeight="1" ht="0">
      <c r="A50" s="1366" t="s">
        <v>237</v>
      </c>
      <c r="B50" s="1366" t="s">
        <v>238</v>
      </c>
      <c r="C50" s="1366" t="s">
        <v>239</v>
      </c>
      <c r="D50" s="1366" t="s">
        <v>1732</v>
      </c>
      <c r="E50" s="2174"/>
      <c r="F50" s="2174"/>
      <c r="G50" s="2174"/>
      <c r="H50" s="2174"/>
      <c r="I50" s="2171" t="str">
        <f>S49&amp;".1"</f>
        <v>.1</v>
      </c>
      <c r="J50" s="1366"/>
      <c r="K50" s="1366"/>
      <c r="L50" s="1369" t="s">
        <v>466</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237</v>
      </c>
      <c r="B51" s="1366" t="s">
        <v>238</v>
      </c>
      <c r="C51" s="1366" t="s">
        <v>239</v>
      </c>
      <c r="D51" s="1366" t="s">
        <v>1732</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25">
      <c r="A52" s="1386" t="s">
        <v>237</v>
      </c>
      <c r="B52" s="1386" t="s">
        <v>238</v>
      </c>
      <c r="C52" s="1386" t="s">
        <v>239</v>
      </c>
      <c r="D52" s="1386" t="s">
        <v>1732</v>
      </c>
      <c r="E52" s="2174"/>
      <c r="F52" s="2174"/>
      <c r="G52" s="2174"/>
      <c r="H52" s="2174"/>
      <c r="I52" s="2201"/>
      <c r="J52" s="2201"/>
      <c r="K52" s="2171" t="str">
        <f>S48&amp;".1"</f>
        <v>1.1.1.1</v>
      </c>
      <c r="L52" s="1387"/>
      <c r="P52" s="2172"/>
      <c r="Q52" s="2172"/>
      <c r="R52" s="345">
        <v>1</v>
      </c>
      <c r="S52" s="2247" t="str">
        <f>$K52</f>
        <v>1.1.1.1</v>
      </c>
      <c r="T52" s="2313" t="s">
        <v>1733</v>
      </c>
      <c r="U52" s="280"/>
      <c r="V52" s="749"/>
      <c r="W52" s="1278"/>
      <c r="X52" s="749"/>
      <c r="Y52" s="1278"/>
      <c r="Z52" s="1764"/>
      <c r="AA52" s="1482" t="s">
        <v>58</v>
      </c>
      <c r="AB52" s="1764"/>
      <c r="AC52" s="1482" t="s">
        <v>58</v>
      </c>
      <c r="AD52" s="2004" t="s">
        <v>58</v>
      </c>
      <c r="AE52" s="2233"/>
      <c r="AF52" s="2024">
        <v>1</v>
      </c>
      <c r="AG52" s="2317">
        <v>32.57</v>
      </c>
      <c r="AH52" s="1928" t="s">
        <v>56</v>
      </c>
      <c r="AI52" s="2233"/>
      <c r="AJ52" s="2024">
        <v>1</v>
      </c>
      <c r="AK52" s="2461" t="s">
        <v>24</v>
      </c>
      <c r="AL52" s="1928" t="s">
        <v>56</v>
      </c>
      <c r="AM52" s="2011"/>
      <c r="AN52" s="2024">
        <v>1</v>
      </c>
      <c r="AO52" s="2462" t="s">
        <v>24</v>
      </c>
      <c r="AP52" s="2311" t="s">
        <v>56</v>
      </c>
      <c r="AQ52" s="293"/>
      <c r="AR52" s="1486">
        <v>1</v>
      </c>
      <c r="AS52" s="2463" t="s">
        <v>24</v>
      </c>
      <c r="AT52" s="749">
        <f>AU52+AU52*20%</f>
        <v>0.140748</v>
      </c>
      <c r="AU52" s="1278">
        <v>0.11729</v>
      </c>
      <c r="AV52" s="749">
        <v>0</v>
      </c>
      <c r="AW52" s="1278">
        <v>0</v>
      </c>
      <c r="AX52" s="2265">
        <v>45292.40329861111</v>
      </c>
      <c r="AY52" s="1482" t="s">
        <v>58</v>
      </c>
      <c r="AZ52" s="2265">
        <v>45657.40361111111</v>
      </c>
      <c r="BA52" s="1482" t="s">
        <v>58</v>
      </c>
      <c r="BB52" s="1371"/>
      <c r="BC52" s="2168" t="s">
        <v>1718</v>
      </c>
      <c r="BE52" s="498"/>
      <c r="BF52" s="498" t="str">
        <f>IF(T52="","",T52)</f>
        <v>Ставка тарифа за подключаемую нагрузку (мощность) при подключении к централизованной системе водоснабжения из стальных труб водопроводной сети абонентов диаметром до 20 мм включительно</v>
      </c>
      <c r="BG52" s="498"/>
      <c r="BH52" s="498"/>
    </row>
    <row customHeight="1" ht="21.666666666666668">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461" t="s">
        <v>24</v>
      </c>
      <c r="AL53" s="1928"/>
      <c r="AM53" s="2019"/>
      <c r="AN53" s="2024"/>
      <c r="AO53" s="2462" t="s">
        <v>24</v>
      </c>
      <c r="AP53" s="2312"/>
      <c r="AQ53" s="300"/>
      <c r="AR53" s="414"/>
      <c r="AS53" s="414" t="s">
        <v>1719</v>
      </c>
      <c r="AT53" s="1416"/>
      <c r="AU53" s="1519"/>
      <c r="AV53" s="1416"/>
      <c r="AW53" s="1519"/>
      <c r="AX53" s="1416"/>
      <c r="AY53" s="1416"/>
      <c r="AZ53" s="1416"/>
      <c r="BA53" s="1416"/>
      <c r="BB53" s="1420"/>
      <c r="BC53" s="2169"/>
      <c r="BE53" s="498"/>
      <c r="BF53" s="498"/>
      <c r="BG53" s="498"/>
      <c r="BH53" s="498"/>
    </row>
    <row customHeight="1" ht="11.25">
      <c r="A54" s="1386" t="s">
        <v>237</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461" t="s">
        <v>24</v>
      </c>
      <c r="AL54" s="1928"/>
      <c r="AM54" s="300"/>
      <c r="AN54" s="1523"/>
      <c r="AO54" s="1523" t="s">
        <v>1720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237</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1721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50">
      <c r="A56" s="1386" t="s">
        <v>237</v>
      </c>
      <c r="B56" s="1386" t="s">
        <v>238</v>
      </c>
      <c r="C56" s="1386" t="s">
        <v>239</v>
      </c>
      <c r="D56" s="1386" t="s">
        <v>1732</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1722</v>
      </c>
      <c r="AH56" s="1416"/>
      <c r="AI56" s="1416"/>
      <c r="AJ56" s="1416"/>
      <c r="AK56" s="1416"/>
      <c r="AL56" s="1416"/>
      <c r="AM56" s="1416"/>
      <c r="AN56" s="1416"/>
      <c r="AO56" s="1416"/>
      <c r="AP56" s="1416"/>
      <c r="AQ56" s="1416"/>
      <c r="AR56" s="1416"/>
      <c r="AS56" s="1416"/>
      <c r="AT56" s="1416"/>
      <c r="AU56" s="1417" t="str">
        <f>AX52&amp;"-"&amp;AZ52</f>
        <v>45292.40329861111-45657.40361111111</v>
      </c>
      <c r="AV56" s="1416"/>
      <c r="AW56" s="1417" t="str">
        <f>AZ52&amp;"-"&amp;BB52</f>
        <v>45657.40361111111-</v>
      </c>
      <c r="AX56" s="1416"/>
      <c r="AY56" s="1416"/>
      <c r="AZ56" s="1416"/>
      <c r="BA56" s="1416"/>
      <c r="BB56" s="1419" t="str">
        <f>BE52&amp;"-"&amp;BG52</f>
        <v>-</v>
      </c>
      <c r="BC56" s="2169"/>
      <c r="BE56" s="498"/>
      <c r="BF56" s="498" t="str">
        <f>IF(T56="","",T56)</f>
        <v/>
      </c>
      <c r="BG56" s="498"/>
      <c r="BH56" s="498"/>
    </row>
    <row customHeight="1" ht="30">
      <c r="A57" s="1386"/>
      <c r="B57" s="1386"/>
      <c r="C57" s="1386"/>
      <c r="D57" s="1386"/>
      <c r="E57" s="2174"/>
      <c r="F57" s="2174"/>
      <c r="G57" s="2174"/>
      <c r="H57" s="2174"/>
      <c r="I57" s="2201"/>
      <c r="J57" s="2201"/>
      <c r="K57" s="2171" t="str">
        <f>S48&amp;".2"</f>
        <v>1.1.1.2</v>
      </c>
      <c r="L57" s="1392"/>
      <c r="M57" s="1810"/>
      <c r="N57" s="1810"/>
      <c r="O57" s="1810"/>
      <c r="P57" s="2172"/>
      <c r="Q57" s="2172"/>
      <c r="R57" s="680" t="s">
        <v>102</v>
      </c>
      <c r="S57" s="2247" t="str">
        <f>$K57</f>
        <v>1.1.1.2</v>
      </c>
      <c r="T57" s="2313" t="s">
        <v>1734</v>
      </c>
      <c r="U57" s="280"/>
      <c r="V57" s="749"/>
      <c r="W57" s="1278"/>
      <c r="X57" s="749"/>
      <c r="Y57" s="1278"/>
      <c r="Z57" s="2265"/>
      <c r="AA57" s="1928" t="s">
        <v>58</v>
      </c>
      <c r="AB57" s="2265"/>
      <c r="AC57" s="1928" t="s">
        <v>58</v>
      </c>
      <c r="AD57" s="2004" t="s">
        <v>58</v>
      </c>
      <c r="AE57" s="2233"/>
      <c r="AF57" s="2366">
        <v>1</v>
      </c>
      <c r="AG57" s="2317">
        <v>50.89</v>
      </c>
      <c r="AH57" s="1928" t="s">
        <v>56</v>
      </c>
      <c r="AI57" s="2233"/>
      <c r="AJ57" s="2366">
        <v>1</v>
      </c>
      <c r="AK57" s="2464" t="s">
        <v>24</v>
      </c>
      <c r="AL57" s="1928" t="s">
        <v>56</v>
      </c>
      <c r="AM57" s="2011"/>
      <c r="AN57" s="2366">
        <v>1</v>
      </c>
      <c r="AO57" s="2465" t="s">
        <v>24</v>
      </c>
      <c r="AP57" s="2311" t="s">
        <v>56</v>
      </c>
      <c r="AQ57" s="293"/>
      <c r="AR57" s="2366">
        <v>1</v>
      </c>
      <c r="AS57" s="2464" t="s">
        <v>24</v>
      </c>
      <c r="AT57" s="749">
        <f>AU57+AU57*20%</f>
        <v>0.098052</v>
      </c>
      <c r="AU57" s="1278">
        <v>0.08171</v>
      </c>
      <c r="AV57" s="749">
        <v>0</v>
      </c>
      <c r="AW57" s="1278">
        <v>0</v>
      </c>
      <c r="AX57" s="2265">
        <v>45292.40688657408</v>
      </c>
      <c r="AY57" s="1928" t="s">
        <v>58</v>
      </c>
      <c r="AZ57" s="2265">
        <v>45657.40704861111</v>
      </c>
      <c r="BA57" s="1928" t="s">
        <v>58</v>
      </c>
      <c r="BB57" s="1371"/>
      <c r="BC57" s="2168" t="s">
        <v>1718</v>
      </c>
      <c r="BD57" s="1673"/>
      <c r="BE57" s="1655"/>
      <c r="BF57" s="1655" t="str">
        <f>IF(T57="","",T57)</f>
        <v>Ставка тарифа за подключаемую нагрузку (мощность) при подключении к централизованной системе водоснабжения из стальных труб водопроводной сети абонентов диаметром свыше 20 до 25 мм включительно</v>
      </c>
      <c r="BG57" s="1655"/>
      <c r="BH57" s="1655"/>
    </row>
    <row customHeight="1" ht="14.25">
      <c r="A58" s="1386"/>
      <c r="B58" s="1386"/>
      <c r="C58" s="1386"/>
      <c r="D58" s="1386"/>
      <c r="E58" s="2174"/>
      <c r="F58" s="2174"/>
      <c r="G58" s="2174"/>
      <c r="H58" s="2174"/>
      <c r="I58" s="2201"/>
      <c r="J58" s="2201"/>
      <c r="K58" s="2171" t="str">
        <f>S48&amp;".1"</f>
        <v>1.1.1.1</v>
      </c>
      <c r="L58" s="1392"/>
      <c r="M58" s="1810"/>
      <c r="N58" s="1810"/>
      <c r="O58" s="1810"/>
      <c r="P58" s="2172"/>
      <c r="Q58" s="2172"/>
      <c r="R58" s="2253"/>
      <c r="S58" s="2248"/>
      <c r="T58" s="2314"/>
      <c r="U58" s="280"/>
      <c r="V58" s="2466"/>
      <c r="W58" s="2467"/>
      <c r="X58" s="2468"/>
      <c r="Y58" s="2469"/>
      <c r="Z58" s="2470"/>
      <c r="AA58" s="2471"/>
      <c r="AB58" s="2472"/>
      <c r="AC58" s="2473"/>
      <c r="AD58" s="2005"/>
      <c r="AE58" s="2233"/>
      <c r="AF58" s="2366"/>
      <c r="AG58" s="2317"/>
      <c r="AH58" s="1928"/>
      <c r="AI58" s="2233"/>
      <c r="AJ58" s="2366"/>
      <c r="AK58" s="2464" t="s">
        <v>24</v>
      </c>
      <c r="AL58" s="1928"/>
      <c r="AM58" s="2019"/>
      <c r="AN58" s="2366"/>
      <c r="AO58" s="2465" t="s">
        <v>24</v>
      </c>
      <c r="AP58" s="2312"/>
      <c r="AQ58" s="2474"/>
      <c r="AR58" s="2475"/>
      <c r="AS58" s="2476" t="s">
        <v>1719</v>
      </c>
      <c r="AT58" s="2477"/>
      <c r="AU58" s="2478"/>
      <c r="AV58" s="2479"/>
      <c r="AW58" s="2480"/>
      <c r="AX58" s="2481"/>
      <c r="AY58" s="2482"/>
      <c r="AZ58" s="2483"/>
      <c r="BA58" s="2484"/>
      <c r="BB58" s="2485"/>
      <c r="BC58" s="2169"/>
      <c r="BD58" s="1673"/>
      <c r="BE58" s="1655"/>
      <c r="BF58" s="1655"/>
      <c r="BG58" s="1655"/>
      <c r="BH58" s="1655"/>
    </row>
    <row customHeight="1" ht="14.25">
      <c r="A59" s="1386"/>
      <c r="B59" s="1386"/>
      <c r="C59" s="1386"/>
      <c r="D59" s="1386"/>
      <c r="E59" s="2174"/>
      <c r="F59" s="2174"/>
      <c r="G59" s="2174"/>
      <c r="H59" s="2174"/>
      <c r="I59" s="2201"/>
      <c r="J59" s="2201"/>
      <c r="K59" s="2171" t="str">
        <f>S48&amp;".1"</f>
        <v>1.1.1.1</v>
      </c>
      <c r="L59" s="1392"/>
      <c r="M59" s="1810"/>
      <c r="N59" s="1810"/>
      <c r="O59" s="1810"/>
      <c r="P59" s="2172"/>
      <c r="Q59" s="2172"/>
      <c r="R59" s="2253"/>
      <c r="S59" s="2248"/>
      <c r="T59" s="2314"/>
      <c r="U59" s="280"/>
      <c r="V59" s="2486"/>
      <c r="W59" s="2487"/>
      <c r="X59" s="2488"/>
      <c r="Y59" s="2489"/>
      <c r="Z59" s="2490"/>
      <c r="AA59" s="2491"/>
      <c r="AB59" s="2492"/>
      <c r="AC59" s="2493"/>
      <c r="AD59" s="2005"/>
      <c r="AE59" s="2233"/>
      <c r="AF59" s="2366"/>
      <c r="AG59" s="2317"/>
      <c r="AH59" s="1928"/>
      <c r="AI59" s="2233"/>
      <c r="AJ59" s="2366"/>
      <c r="AK59" s="2464" t="s">
        <v>24</v>
      </c>
      <c r="AL59" s="1928"/>
      <c r="AM59" s="2494"/>
      <c r="AN59" s="2495"/>
      <c r="AO59" s="2496" t="s">
        <v>1720</v>
      </c>
      <c r="AP59" s="2497"/>
      <c r="AQ59" s="2498"/>
      <c r="AR59" s="2499"/>
      <c r="AS59" s="2500"/>
      <c r="AT59" s="2501"/>
      <c r="AU59" s="2502"/>
      <c r="AV59" s="2503"/>
      <c r="AW59" s="2504"/>
      <c r="AX59" s="2505"/>
      <c r="AY59" s="2506"/>
      <c r="AZ59" s="2507"/>
      <c r="BA59" s="2508"/>
      <c r="BB59" s="2509"/>
      <c r="BC59" s="2169"/>
      <c r="BD59" s="1673"/>
      <c r="BE59" s="1655"/>
      <c r="BF59" s="1655"/>
      <c r="BG59" s="1655"/>
      <c r="BH59" s="1655"/>
    </row>
    <row customHeight="1" ht="14.25">
      <c r="A60" s="1386"/>
      <c r="B60" s="1386"/>
      <c r="C60" s="1386"/>
      <c r="D60" s="1386"/>
      <c r="E60" s="2174"/>
      <c r="F60" s="2174"/>
      <c r="G60" s="2174"/>
      <c r="H60" s="2174"/>
      <c r="I60" s="2201"/>
      <c r="J60" s="2201"/>
      <c r="K60" s="2171" t="str">
        <f>S48&amp;".1"</f>
        <v>1.1.1.1</v>
      </c>
      <c r="L60" s="1392"/>
      <c r="M60" s="1810"/>
      <c r="N60" s="1810"/>
      <c r="O60" s="1810"/>
      <c r="P60" s="2172"/>
      <c r="Q60" s="2172"/>
      <c r="R60" s="2253"/>
      <c r="S60" s="2248"/>
      <c r="T60" s="2314"/>
      <c r="U60" s="280"/>
      <c r="V60" s="2510"/>
      <c r="W60" s="2511"/>
      <c r="X60" s="2512"/>
      <c r="Y60" s="2513"/>
      <c r="Z60" s="2514"/>
      <c r="AA60" s="2515"/>
      <c r="AB60" s="2516"/>
      <c r="AC60" s="2517"/>
      <c r="AD60" s="2005"/>
      <c r="AE60" s="2233"/>
      <c r="AF60" s="2366"/>
      <c r="AG60" s="2317"/>
      <c r="AH60" s="1928"/>
      <c r="AI60" s="2518"/>
      <c r="AJ60" s="2519"/>
      <c r="AK60" s="2520" t="s">
        <v>1721</v>
      </c>
      <c r="AL60" s="2521"/>
      <c r="AM60" s="2522"/>
      <c r="AN60" s="2523"/>
      <c r="AO60" s="2524"/>
      <c r="AP60" s="2525"/>
      <c r="AQ60" s="2526"/>
      <c r="AR60" s="2527"/>
      <c r="AS60" s="2528"/>
      <c r="AT60" s="2529"/>
      <c r="AU60" s="2530"/>
      <c r="AV60" s="2531"/>
      <c r="AW60" s="2532"/>
      <c r="AX60" s="2533"/>
      <c r="AY60" s="2534"/>
      <c r="AZ60" s="2535"/>
      <c r="BA60" s="2536"/>
      <c r="BB60" s="2537"/>
      <c r="BC60" s="2169"/>
      <c r="BD60" s="1673"/>
      <c r="BE60" s="1655"/>
      <c r="BF60" s="1655"/>
      <c r="BG60" s="1655"/>
      <c r="BH60" s="1655"/>
    </row>
    <row customHeight="1" ht="14.25">
      <c r="A61" s="1386"/>
      <c r="B61" s="1386"/>
      <c r="C61" s="1386"/>
      <c r="D61" s="1386"/>
      <c r="E61" s="2174"/>
      <c r="F61" s="2174"/>
      <c r="G61" s="2174"/>
      <c r="H61" s="2174"/>
      <c r="I61" s="2201"/>
      <c r="J61" s="2201"/>
      <c r="K61" s="2171" t="str">
        <f>S48&amp;".1"</f>
        <v>1.1.1.1</v>
      </c>
      <c r="L61" s="1392"/>
      <c r="M61" s="1810"/>
      <c r="N61" s="1810"/>
      <c r="O61" s="1810"/>
      <c r="P61" s="2172"/>
      <c r="Q61" s="2172"/>
      <c r="R61" s="2253"/>
      <c r="S61" s="2249"/>
      <c r="T61" s="2315"/>
      <c r="U61" s="280"/>
      <c r="V61" s="2538"/>
      <c r="W61" s="2539" t="str">
        <f>Z57&amp;"-"&amp;AB57</f>
        <v>-</v>
      </c>
      <c r="X61" s="2540"/>
      <c r="Y61" s="2541" t="str">
        <f>AB57&amp;"-"&amp;AD57</f>
        <v>-да</v>
      </c>
      <c r="Z61" s="2542"/>
      <c r="AA61" s="2543"/>
      <c r="AB61" s="2544"/>
      <c r="AC61" s="2545"/>
      <c r="AD61" s="1933"/>
      <c r="AE61" s="2546"/>
      <c r="AF61" s="2547"/>
      <c r="AG61" s="2548" t="s">
        <v>1722</v>
      </c>
      <c r="AH61" s="2549"/>
      <c r="AI61" s="2550"/>
      <c r="AJ61" s="2551"/>
      <c r="AK61" s="2552"/>
      <c r="AL61" s="2553"/>
      <c r="AM61" s="2554"/>
      <c r="AN61" s="2555"/>
      <c r="AO61" s="2556"/>
      <c r="AP61" s="2557"/>
      <c r="AQ61" s="2558"/>
      <c r="AR61" s="2559"/>
      <c r="AS61" s="2560"/>
      <c r="AT61" s="2561"/>
      <c r="AU61" s="2562" t="str">
        <f>AX57&amp;"-"&amp;AZ57</f>
        <v>45292.40688657408-45657.40704861111</v>
      </c>
      <c r="AV61" s="2563"/>
      <c r="AW61" s="2564" t="str">
        <f>AZ57&amp;"-"&amp;BB57</f>
        <v>45657.40704861111-</v>
      </c>
      <c r="AX61" s="2565"/>
      <c r="AY61" s="2566"/>
      <c r="AZ61" s="2567"/>
      <c r="BA61" s="2568"/>
      <c r="BB61" s="2569" t="str">
        <f>BE57&amp;"-"&amp;BG57</f>
        <v>-</v>
      </c>
      <c r="BC61" s="2169"/>
      <c r="BD61" s="1673"/>
      <c r="BE61" s="1655"/>
      <c r="BF61" s="1655" t="str">
        <f>IF(T61="","",T61)</f>
        <v/>
      </c>
      <c r="BG61" s="1655"/>
      <c r="BH61" s="1655"/>
    </row>
    <row customHeight="1" ht="31.666666666666668">
      <c r="A62" s="1386"/>
      <c r="B62" s="1386"/>
      <c r="C62" s="1386"/>
      <c r="D62" s="1386"/>
      <c r="E62" s="2174"/>
      <c r="F62" s="2174"/>
      <c r="G62" s="2174"/>
      <c r="H62" s="2174"/>
      <c r="I62" s="2201"/>
      <c r="J62" s="2201"/>
      <c r="K62" s="2171" t="str">
        <f>S48&amp;".3"</f>
        <v>1.1.1.3</v>
      </c>
      <c r="L62" s="1392"/>
      <c r="M62" s="1810"/>
      <c r="N62" s="1810"/>
      <c r="O62" s="1810"/>
      <c r="P62" s="2172"/>
      <c r="Q62" s="2172"/>
      <c r="R62" s="680" t="s">
        <v>102</v>
      </c>
      <c r="S62" s="2247" t="str">
        <f>$K62</f>
        <v>1.1.1.3</v>
      </c>
      <c r="T62" s="2313" t="s">
        <v>1735</v>
      </c>
      <c r="U62" s="280"/>
      <c r="V62" s="749"/>
      <c r="W62" s="1278"/>
      <c r="X62" s="749"/>
      <c r="Y62" s="1278"/>
      <c r="Z62" s="2265"/>
      <c r="AA62" s="1928" t="s">
        <v>58</v>
      </c>
      <c r="AB62" s="2265"/>
      <c r="AC62" s="1928" t="s">
        <v>58</v>
      </c>
      <c r="AD62" s="2004" t="s">
        <v>58</v>
      </c>
      <c r="AE62" s="2233"/>
      <c r="AF62" s="2366">
        <v>1</v>
      </c>
      <c r="AG62" s="2317">
        <v>83.38</v>
      </c>
      <c r="AH62" s="1928" t="s">
        <v>56</v>
      </c>
      <c r="AI62" s="2233"/>
      <c r="AJ62" s="2366">
        <v>1</v>
      </c>
      <c r="AK62" s="2464" t="s">
        <v>24</v>
      </c>
      <c r="AL62" s="1928" t="s">
        <v>56</v>
      </c>
      <c r="AM62" s="2011"/>
      <c r="AN62" s="2366">
        <v>1</v>
      </c>
      <c r="AO62" s="2465" t="s">
        <v>24</v>
      </c>
      <c r="AP62" s="2311" t="s">
        <v>56</v>
      </c>
      <c r="AQ62" s="293"/>
      <c r="AR62" s="2366">
        <v>1</v>
      </c>
      <c r="AS62" s="2464" t="s">
        <v>24</v>
      </c>
      <c r="AT62" s="749">
        <f>AU62+AU62*20%</f>
        <v>0.064296</v>
      </c>
      <c r="AU62" s="1278">
        <v>0.05358</v>
      </c>
      <c r="AV62" s="749">
        <v>0</v>
      </c>
      <c r="AW62" s="1278">
        <v>0</v>
      </c>
      <c r="AX62" s="2265">
        <v>45292.40859953704</v>
      </c>
      <c r="AY62" s="1928" t="s">
        <v>58</v>
      </c>
      <c r="AZ62" s="2265">
        <v>45657.408796296295</v>
      </c>
      <c r="BA62" s="1928" t="s">
        <v>58</v>
      </c>
      <c r="BB62" s="1371"/>
      <c r="BC62" s="2168" t="s">
        <v>1718</v>
      </c>
      <c r="BD62" s="1673"/>
      <c r="BE62" s="1655"/>
      <c r="BF62" s="1655" t="str">
        <f>IF(T62="","",T62)</f>
        <v>Ставка тарифа за подключаемую нагрузку (мощность) при подключении к централизованной системе водоснабжения из стальных труб водопроводной сети абонентов диаметром свыше 25 до 32 мм включительно</v>
      </c>
      <c r="BG62" s="1655"/>
      <c r="BH62" s="1655"/>
    </row>
    <row customHeight="1" ht="14.25">
      <c r="A63" s="1386"/>
      <c r="B63" s="1386"/>
      <c r="C63" s="1386"/>
      <c r="D63" s="1386"/>
      <c r="E63" s="2174"/>
      <c r="F63" s="2174"/>
      <c r="G63" s="2174"/>
      <c r="H63" s="2174"/>
      <c r="I63" s="2201"/>
      <c r="J63" s="2201"/>
      <c r="K63" s="2171" t="str">
        <f>S48&amp;".2"</f>
        <v>1.1.1.2</v>
      </c>
      <c r="L63" s="1392"/>
      <c r="M63" s="1810"/>
      <c r="N63" s="1810"/>
      <c r="O63" s="1810"/>
      <c r="P63" s="2172"/>
      <c r="Q63" s="2172"/>
      <c r="R63" s="2253"/>
      <c r="S63" s="2248"/>
      <c r="T63" s="2314"/>
      <c r="U63" s="280"/>
      <c r="V63" s="2570"/>
      <c r="W63" s="2571"/>
      <c r="X63" s="2572"/>
      <c r="Y63" s="2573"/>
      <c r="Z63" s="2574"/>
      <c r="AA63" s="2575"/>
      <c r="AB63" s="2576"/>
      <c r="AC63" s="2577"/>
      <c r="AD63" s="2005"/>
      <c r="AE63" s="2233"/>
      <c r="AF63" s="2366"/>
      <c r="AG63" s="2317"/>
      <c r="AH63" s="1928"/>
      <c r="AI63" s="2233"/>
      <c r="AJ63" s="2366"/>
      <c r="AK63" s="2464" t="s">
        <v>24</v>
      </c>
      <c r="AL63" s="1928"/>
      <c r="AM63" s="2019"/>
      <c r="AN63" s="2366"/>
      <c r="AO63" s="2465" t="s">
        <v>24</v>
      </c>
      <c r="AP63" s="2312"/>
      <c r="AQ63" s="2578"/>
      <c r="AR63" s="2579"/>
      <c r="AS63" s="2580" t="s">
        <v>1719</v>
      </c>
      <c r="AT63" s="2581"/>
      <c r="AU63" s="2582"/>
      <c r="AV63" s="2583"/>
      <c r="AW63" s="2584"/>
      <c r="AX63" s="2585"/>
      <c r="AY63" s="2586"/>
      <c r="AZ63" s="2587"/>
      <c r="BA63" s="2588"/>
      <c r="BB63" s="2589"/>
      <c r="BC63" s="2169"/>
      <c r="BD63" s="1673"/>
      <c r="BE63" s="1655"/>
      <c r="BF63" s="1655"/>
      <c r="BG63" s="1655"/>
      <c r="BH63" s="1655"/>
    </row>
    <row customHeight="1" ht="14.25">
      <c r="A64" s="1386"/>
      <c r="B64" s="1386"/>
      <c r="C64" s="1386"/>
      <c r="D64" s="1386"/>
      <c r="E64" s="2174"/>
      <c r="F64" s="2174"/>
      <c r="G64" s="2174"/>
      <c r="H64" s="2174"/>
      <c r="I64" s="2201"/>
      <c r="J64" s="2201"/>
      <c r="K64" s="2171" t="str">
        <f>S48&amp;".2"</f>
        <v>1.1.1.2</v>
      </c>
      <c r="L64" s="1392"/>
      <c r="M64" s="1810"/>
      <c r="N64" s="1810"/>
      <c r="O64" s="1810"/>
      <c r="P64" s="2172"/>
      <c r="Q64" s="2172"/>
      <c r="R64" s="2253"/>
      <c r="S64" s="2248"/>
      <c r="T64" s="2314"/>
      <c r="U64" s="280"/>
      <c r="V64" s="2590"/>
      <c r="W64" s="2591"/>
      <c r="X64" s="2592"/>
      <c r="Y64" s="2593"/>
      <c r="Z64" s="2594"/>
      <c r="AA64" s="2595"/>
      <c r="AB64" s="2596"/>
      <c r="AC64" s="2597"/>
      <c r="AD64" s="2005"/>
      <c r="AE64" s="2233"/>
      <c r="AF64" s="2366"/>
      <c r="AG64" s="2317"/>
      <c r="AH64" s="1928"/>
      <c r="AI64" s="2233"/>
      <c r="AJ64" s="2366"/>
      <c r="AK64" s="2464" t="s">
        <v>24</v>
      </c>
      <c r="AL64" s="1928"/>
      <c r="AM64" s="2598"/>
      <c r="AN64" s="2599"/>
      <c r="AO64" s="2600" t="s">
        <v>1720</v>
      </c>
      <c r="AP64" s="2601"/>
      <c r="AQ64" s="2602"/>
      <c r="AR64" s="2603"/>
      <c r="AS64" s="2604"/>
      <c r="AT64" s="2605"/>
      <c r="AU64" s="2606"/>
      <c r="AV64" s="2607"/>
      <c r="AW64" s="2608"/>
      <c r="AX64" s="2609"/>
      <c r="AY64" s="2610"/>
      <c r="AZ64" s="2611"/>
      <c r="BA64" s="2612"/>
      <c r="BB64" s="2613"/>
      <c r="BC64" s="2169"/>
      <c r="BD64" s="1673"/>
      <c r="BE64" s="1655"/>
      <c r="BF64" s="1655"/>
      <c r="BG64" s="1655"/>
      <c r="BH64" s="1655"/>
    </row>
    <row customHeight="1" ht="14.25">
      <c r="A65" s="1386"/>
      <c r="B65" s="1386"/>
      <c r="C65" s="1386"/>
      <c r="D65" s="1386"/>
      <c r="E65" s="2174"/>
      <c r="F65" s="2174"/>
      <c r="G65" s="2174"/>
      <c r="H65" s="2174"/>
      <c r="I65" s="2201"/>
      <c r="J65" s="2201"/>
      <c r="K65" s="2171" t="str">
        <f>S48&amp;".2"</f>
        <v>1.1.1.2</v>
      </c>
      <c r="L65" s="1392"/>
      <c r="M65" s="1810"/>
      <c r="N65" s="1810"/>
      <c r="O65" s="1810"/>
      <c r="P65" s="2172"/>
      <c r="Q65" s="2172"/>
      <c r="R65" s="2253"/>
      <c r="S65" s="2248"/>
      <c r="T65" s="2314"/>
      <c r="U65" s="280"/>
      <c r="V65" s="2614"/>
      <c r="W65" s="2615"/>
      <c r="X65" s="2616"/>
      <c r="Y65" s="2617"/>
      <c r="Z65" s="2618"/>
      <c r="AA65" s="2619"/>
      <c r="AB65" s="2620"/>
      <c r="AC65" s="2621"/>
      <c r="AD65" s="2005"/>
      <c r="AE65" s="2233"/>
      <c r="AF65" s="2366"/>
      <c r="AG65" s="2317"/>
      <c r="AH65" s="1928"/>
      <c r="AI65" s="2622"/>
      <c r="AJ65" s="2623"/>
      <c r="AK65" s="2624" t="s">
        <v>1721</v>
      </c>
      <c r="AL65" s="2625"/>
      <c r="AM65" s="2626"/>
      <c r="AN65" s="2627"/>
      <c r="AO65" s="2628"/>
      <c r="AP65" s="2629"/>
      <c r="AQ65" s="2630"/>
      <c r="AR65" s="2631"/>
      <c r="AS65" s="2632"/>
      <c r="AT65" s="2633"/>
      <c r="AU65" s="2634"/>
      <c r="AV65" s="2635"/>
      <c r="AW65" s="2636"/>
      <c r="AX65" s="2637"/>
      <c r="AY65" s="2638"/>
      <c r="AZ65" s="2639"/>
      <c r="BA65" s="2640"/>
      <c r="BB65" s="2641"/>
      <c r="BC65" s="2169"/>
      <c r="BD65" s="1673"/>
      <c r="BE65" s="1655"/>
      <c r="BF65" s="1655"/>
      <c r="BG65" s="1655"/>
      <c r="BH65" s="1655"/>
    </row>
    <row customHeight="1" ht="14.25">
      <c r="A66" s="1386"/>
      <c r="B66" s="1386"/>
      <c r="C66" s="1386"/>
      <c r="D66" s="1386"/>
      <c r="E66" s="2174"/>
      <c r="F66" s="2174"/>
      <c r="G66" s="2174"/>
      <c r="H66" s="2174"/>
      <c r="I66" s="2201"/>
      <c r="J66" s="2201"/>
      <c r="K66" s="2171" t="str">
        <f>S48&amp;".2"</f>
        <v>1.1.1.2</v>
      </c>
      <c r="L66" s="1392"/>
      <c r="M66" s="1810"/>
      <c r="N66" s="1810"/>
      <c r="O66" s="1810"/>
      <c r="P66" s="2172"/>
      <c r="Q66" s="2172"/>
      <c r="R66" s="2253"/>
      <c r="S66" s="2249"/>
      <c r="T66" s="2315"/>
      <c r="U66" s="280"/>
      <c r="V66" s="2642"/>
      <c r="W66" s="2643" t="str">
        <f>Z62&amp;"-"&amp;AB62</f>
        <v>-</v>
      </c>
      <c r="X66" s="2644"/>
      <c r="Y66" s="2645" t="str">
        <f>AB62&amp;"-"&amp;AD62</f>
        <v>-да</v>
      </c>
      <c r="Z66" s="2646"/>
      <c r="AA66" s="2647"/>
      <c r="AB66" s="2648"/>
      <c r="AC66" s="2649"/>
      <c r="AD66" s="1933"/>
      <c r="AE66" s="2650"/>
      <c r="AF66" s="2651"/>
      <c r="AG66" s="2652" t="s">
        <v>1722</v>
      </c>
      <c r="AH66" s="2653"/>
      <c r="AI66" s="2654"/>
      <c r="AJ66" s="2655"/>
      <c r="AK66" s="2656"/>
      <c r="AL66" s="2657"/>
      <c r="AM66" s="2658"/>
      <c r="AN66" s="2659"/>
      <c r="AO66" s="2660"/>
      <c r="AP66" s="2661"/>
      <c r="AQ66" s="2662"/>
      <c r="AR66" s="2663"/>
      <c r="AS66" s="2664"/>
      <c r="AT66" s="2665"/>
      <c r="AU66" s="2666" t="str">
        <f>AX62&amp;"-"&amp;AZ62</f>
        <v>45292.40859953704-45657.408796296295</v>
      </c>
      <c r="AV66" s="2667"/>
      <c r="AW66" s="2668" t="str">
        <f>AZ62&amp;"-"&amp;BB62</f>
        <v>45657.408796296295-</v>
      </c>
      <c r="AX66" s="2669"/>
      <c r="AY66" s="2670"/>
      <c r="AZ66" s="2671"/>
      <c r="BA66" s="2672"/>
      <c r="BB66" s="2673" t="str">
        <f>BE62&amp;"-"&amp;BG62</f>
        <v>-</v>
      </c>
      <c r="BC66" s="2169"/>
      <c r="BD66" s="1673"/>
      <c r="BE66" s="1655"/>
      <c r="BF66" s="1655" t="str">
        <f>IF(T66="","",T66)</f>
        <v/>
      </c>
      <c r="BG66" s="1655"/>
      <c r="BH66" s="1655"/>
    </row>
    <row customHeight="1" ht="45.833333333333336">
      <c r="A67" s="1386"/>
      <c r="B67" s="1386"/>
      <c r="C67" s="1386"/>
      <c r="D67" s="1386"/>
      <c r="E67" s="2174"/>
      <c r="F67" s="2174"/>
      <c r="G67" s="2174"/>
      <c r="H67" s="2174"/>
      <c r="I67" s="2201"/>
      <c r="J67" s="2201"/>
      <c r="K67" s="2171" t="str">
        <f>S48&amp;".4"</f>
        <v>1.1.1.4</v>
      </c>
      <c r="L67" s="1392"/>
      <c r="M67" s="1810"/>
      <c r="N67" s="1810"/>
      <c r="O67" s="1810"/>
      <c r="P67" s="2172"/>
      <c r="Q67" s="2172"/>
      <c r="R67" s="680" t="s">
        <v>102</v>
      </c>
      <c r="S67" s="2247" t="str">
        <f>$K67</f>
        <v>1.1.1.4</v>
      </c>
      <c r="T67" s="2313" t="s">
        <v>1736</v>
      </c>
      <c r="U67" s="280"/>
      <c r="V67" s="749"/>
      <c r="W67" s="1278"/>
      <c r="X67" s="749"/>
      <c r="Y67" s="1278"/>
      <c r="Z67" s="2265"/>
      <c r="AA67" s="1928" t="s">
        <v>58</v>
      </c>
      <c r="AB67" s="2265"/>
      <c r="AC67" s="1928" t="s">
        <v>58</v>
      </c>
      <c r="AD67" s="2004" t="s">
        <v>58</v>
      </c>
      <c r="AE67" s="2233"/>
      <c r="AF67" s="2366">
        <v>1</v>
      </c>
      <c r="AG67" s="2317">
        <v>32.57</v>
      </c>
      <c r="AH67" s="1928" t="s">
        <v>58</v>
      </c>
      <c r="AI67" s="2233"/>
      <c r="AJ67" s="2366">
        <v>1</v>
      </c>
      <c r="AK67" s="2316" t="s">
        <v>621</v>
      </c>
      <c r="AL67" s="1928" t="s">
        <v>56</v>
      </c>
      <c r="AM67" s="2011"/>
      <c r="AN67" s="2366">
        <v>1</v>
      </c>
      <c r="AO67" s="2465" t="s">
        <v>24</v>
      </c>
      <c r="AP67" s="2311" t="s">
        <v>56</v>
      </c>
      <c r="AQ67" s="293"/>
      <c r="AR67" s="2366">
        <v>1</v>
      </c>
      <c r="AS67" s="2464" t="s">
        <v>24</v>
      </c>
      <c r="AT67" s="749">
        <f>AU67+AU67*20%</f>
        <v>0.097344</v>
      </c>
      <c r="AU67" s="1278">
        <v>0.08112</v>
      </c>
      <c r="AV67" s="749">
        <v>0</v>
      </c>
      <c r="AW67" s="1278">
        <v>0</v>
      </c>
      <c r="AX67" s="2265">
        <v>45292.41174768518</v>
      </c>
      <c r="AY67" s="1928" t="s">
        <v>58</v>
      </c>
      <c r="AZ67" s="2265">
        <v>45657.411875</v>
      </c>
      <c r="BA67" s="1928" t="s">
        <v>58</v>
      </c>
      <c r="BB67" s="1371"/>
      <c r="BC67" s="2168" t="s">
        <v>1718</v>
      </c>
      <c r="BD67" s="1673"/>
      <c r="BE67" s="1655"/>
      <c r="BF67" s="1655" t="str">
        <f>IF(T67="","",T67)</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32 мм и менее водопроводной сети абонентов диаметром до 20 мм включительно</v>
      </c>
      <c r="BG67" s="1655"/>
      <c r="BH67" s="1655"/>
    </row>
    <row customHeight="1" ht="14.25">
      <c r="A68" s="1386"/>
      <c r="B68" s="1386"/>
      <c r="C68" s="1386"/>
      <c r="D68" s="1386"/>
      <c r="E68" s="2174"/>
      <c r="F68" s="2174"/>
      <c r="G68" s="2174"/>
      <c r="H68" s="2174"/>
      <c r="I68" s="2201"/>
      <c r="J68" s="2201"/>
      <c r="K68" s="2171" t="str">
        <f>S48&amp;".3"</f>
        <v>1.1.1.3</v>
      </c>
      <c r="L68" s="1392"/>
      <c r="M68" s="1810"/>
      <c r="N68" s="1810"/>
      <c r="O68" s="1810"/>
      <c r="P68" s="2172"/>
      <c r="Q68" s="2172"/>
      <c r="R68" s="2253"/>
      <c r="S68" s="2248"/>
      <c r="T68" s="2314"/>
      <c r="U68" s="280"/>
      <c r="V68" s="2674"/>
      <c r="W68" s="2675"/>
      <c r="X68" s="2676"/>
      <c r="Y68" s="2677"/>
      <c r="Z68" s="2678"/>
      <c r="AA68" s="2679"/>
      <c r="AB68" s="2680"/>
      <c r="AC68" s="2681"/>
      <c r="AD68" s="2005"/>
      <c r="AE68" s="2233"/>
      <c r="AF68" s="2366"/>
      <c r="AG68" s="2317"/>
      <c r="AH68" s="1928"/>
      <c r="AI68" s="2233"/>
      <c r="AJ68" s="2366"/>
      <c r="AK68" s="2316"/>
      <c r="AL68" s="1928"/>
      <c r="AM68" s="2019"/>
      <c r="AN68" s="2366"/>
      <c r="AO68" s="2465" t="s">
        <v>24</v>
      </c>
      <c r="AP68" s="2312"/>
      <c r="AQ68" s="2682"/>
      <c r="AR68" s="2683"/>
      <c r="AS68" s="2684" t="s">
        <v>1719</v>
      </c>
      <c r="AT68" s="2685"/>
      <c r="AU68" s="2686"/>
      <c r="AV68" s="2687"/>
      <c r="AW68" s="2688"/>
      <c r="AX68" s="2689"/>
      <c r="AY68" s="2690"/>
      <c r="AZ68" s="2691"/>
      <c r="BA68" s="2692"/>
      <c r="BB68" s="2693"/>
      <c r="BC68" s="2169"/>
      <c r="BD68" s="1673"/>
      <c r="BE68" s="1655"/>
      <c r="BF68" s="1655"/>
      <c r="BG68" s="1655"/>
      <c r="BH68" s="1655"/>
    </row>
    <row customHeight="1" ht="14.25">
      <c r="A69" s="1386"/>
      <c r="B69" s="1386"/>
      <c r="C69" s="1386"/>
      <c r="D69" s="1386"/>
      <c r="E69" s="2174"/>
      <c r="F69" s="2174"/>
      <c r="G69" s="2174"/>
      <c r="H69" s="2174"/>
      <c r="I69" s="2201"/>
      <c r="J69" s="2201"/>
      <c r="K69" s="2171" t="str">
        <f>S48&amp;".3"</f>
        <v>1.1.1.3</v>
      </c>
      <c r="L69" s="1392"/>
      <c r="M69" s="1810"/>
      <c r="N69" s="1810"/>
      <c r="O69" s="1810"/>
      <c r="P69" s="2172"/>
      <c r="Q69" s="2172"/>
      <c r="R69" s="2253"/>
      <c r="S69" s="2248"/>
      <c r="T69" s="2314"/>
      <c r="U69" s="280"/>
      <c r="V69" s="2694"/>
      <c r="W69" s="2695"/>
      <c r="X69" s="2696"/>
      <c r="Y69" s="2697"/>
      <c r="Z69" s="2698"/>
      <c r="AA69" s="2699"/>
      <c r="AB69" s="2700"/>
      <c r="AC69" s="2701"/>
      <c r="AD69" s="2005"/>
      <c r="AE69" s="2233"/>
      <c r="AF69" s="2366"/>
      <c r="AG69" s="2317"/>
      <c r="AH69" s="1928"/>
      <c r="AI69" s="2233"/>
      <c r="AJ69" s="2366"/>
      <c r="AK69" s="2316"/>
      <c r="AL69" s="1928"/>
      <c r="AM69" s="2702"/>
      <c r="AN69" s="2703"/>
      <c r="AO69" s="2704" t="s">
        <v>1720</v>
      </c>
      <c r="AP69" s="2705"/>
      <c r="AQ69" s="2706"/>
      <c r="AR69" s="2707"/>
      <c r="AS69" s="2708"/>
      <c r="AT69" s="2709"/>
      <c r="AU69" s="2710"/>
      <c r="AV69" s="2711"/>
      <c r="AW69" s="2712"/>
      <c r="AX69" s="2713"/>
      <c r="AY69" s="2714"/>
      <c r="AZ69" s="2715"/>
      <c r="BA69" s="2716"/>
      <c r="BB69" s="2717"/>
      <c r="BC69" s="2169"/>
      <c r="BD69" s="1673"/>
      <c r="BE69" s="1655"/>
      <c r="BF69" s="1655"/>
      <c r="BG69" s="1655"/>
      <c r="BH69" s="1655"/>
    </row>
    <row customHeight="1" ht="14.25">
      <c r="A70" s="1386"/>
      <c r="B70" s="1386"/>
      <c r="C70" s="1386"/>
      <c r="D70" s="1386"/>
      <c r="E70" s="2174"/>
      <c r="F70" s="2174"/>
      <c r="G70" s="2174"/>
      <c r="H70" s="2174"/>
      <c r="I70" s="2201"/>
      <c r="J70" s="2201"/>
      <c r="K70" s="2171" t="str">
        <f>S48&amp;".3"</f>
        <v>1.1.1.3</v>
      </c>
      <c r="L70" s="1392"/>
      <c r="M70" s="1810"/>
      <c r="N70" s="1810"/>
      <c r="O70" s="1810"/>
      <c r="P70" s="2172"/>
      <c r="Q70" s="2172"/>
      <c r="R70" s="2253"/>
      <c r="S70" s="2248"/>
      <c r="T70" s="2314"/>
      <c r="U70" s="280"/>
      <c r="V70" s="2718"/>
      <c r="W70" s="2719"/>
      <c r="X70" s="2720"/>
      <c r="Y70" s="2721"/>
      <c r="Z70" s="2722"/>
      <c r="AA70" s="2723"/>
      <c r="AB70" s="2724"/>
      <c r="AC70" s="2725"/>
      <c r="AD70" s="2005"/>
      <c r="AE70" s="2233"/>
      <c r="AF70" s="2366"/>
      <c r="AG70" s="2317"/>
      <c r="AH70" s="1928"/>
      <c r="AI70" s="2726"/>
      <c r="AJ70" s="2727"/>
      <c r="AK70" s="2728" t="s">
        <v>1721</v>
      </c>
      <c r="AL70" s="2729"/>
      <c r="AM70" s="2730"/>
      <c r="AN70" s="2731"/>
      <c r="AO70" s="2732"/>
      <c r="AP70" s="2733"/>
      <c r="AQ70" s="2734"/>
      <c r="AR70" s="2735"/>
      <c r="AS70" s="2736"/>
      <c r="AT70" s="2737"/>
      <c r="AU70" s="2738"/>
      <c r="AV70" s="2739"/>
      <c r="AW70" s="2740"/>
      <c r="AX70" s="2741"/>
      <c r="AY70" s="2742"/>
      <c r="AZ70" s="2743"/>
      <c r="BA70" s="2744"/>
      <c r="BB70" s="2745"/>
      <c r="BC70" s="2169"/>
      <c r="BD70" s="1673"/>
      <c r="BE70" s="1655"/>
      <c r="BF70" s="1655"/>
      <c r="BG70" s="1655"/>
      <c r="BH70" s="1655"/>
    </row>
    <row customHeight="1" ht="39.166666666666664">
      <c r="A71" s="1386"/>
      <c r="B71" s="1386"/>
      <c r="C71" s="1386"/>
      <c r="D71" s="1386"/>
      <c r="E71" s="2174"/>
      <c r="F71" s="2174"/>
      <c r="G71" s="2174"/>
      <c r="H71" s="2174"/>
      <c r="I71" s="2201"/>
      <c r="J71" s="2201"/>
      <c r="K71" s="2171" t="str">
        <f>S48&amp;".3"</f>
        <v>1.1.1.3</v>
      </c>
      <c r="L71" s="1392"/>
      <c r="M71" s="1810"/>
      <c r="N71" s="1810"/>
      <c r="O71" s="1810"/>
      <c r="P71" s="2172"/>
      <c r="Q71" s="2172"/>
      <c r="R71" s="2253"/>
      <c r="S71" s="2249"/>
      <c r="T71" s="2315"/>
      <c r="U71" s="280"/>
      <c r="V71" s="2746"/>
      <c r="W71" s="2747" t="str">
        <f>Z67&amp;"-"&amp;AB67</f>
        <v>-</v>
      </c>
      <c r="X71" s="2748"/>
      <c r="Y71" s="2749" t="str">
        <f>AB67&amp;"-"&amp;AD67</f>
        <v>-да</v>
      </c>
      <c r="Z71" s="2750"/>
      <c r="AA71" s="2751"/>
      <c r="AB71" s="2752"/>
      <c r="AC71" s="2753"/>
      <c r="AD71" s="1933"/>
      <c r="AE71" s="2754"/>
      <c r="AF71" s="2755"/>
      <c r="AG71" s="2756" t="s">
        <v>1722</v>
      </c>
      <c r="AH71" s="2757"/>
      <c r="AI71" s="2758"/>
      <c r="AJ71" s="2759"/>
      <c r="AK71" s="2760"/>
      <c r="AL71" s="2761"/>
      <c r="AM71" s="2762"/>
      <c r="AN71" s="2763"/>
      <c r="AO71" s="2764"/>
      <c r="AP71" s="2765"/>
      <c r="AQ71" s="2766"/>
      <c r="AR71" s="2767"/>
      <c r="AS71" s="2768"/>
      <c r="AT71" s="2769"/>
      <c r="AU71" s="2770" t="str">
        <f>AX67&amp;"-"&amp;AZ67</f>
        <v>45292.41174768518-45657.411875</v>
      </c>
      <c r="AV71" s="2771"/>
      <c r="AW71" s="2772" t="str">
        <f>AZ67&amp;"-"&amp;BB67</f>
        <v>45657.411875-</v>
      </c>
      <c r="AX71" s="2773"/>
      <c r="AY71" s="2774"/>
      <c r="AZ71" s="2775"/>
      <c r="BA71" s="2776"/>
      <c r="BB71" s="2777" t="str">
        <f>BE67&amp;"-"&amp;BG67</f>
        <v>-</v>
      </c>
      <c r="BC71" s="2169"/>
      <c r="BD71" s="1673"/>
      <c r="BE71" s="1655"/>
      <c r="BF71" s="1655" t="str">
        <f>IF(T71="","",T71)</f>
        <v/>
      </c>
      <c r="BG71" s="1655"/>
      <c r="BH71" s="1655"/>
    </row>
    <row customHeight="1" ht="52.5">
      <c r="A72" s="1386"/>
      <c r="B72" s="1386"/>
      <c r="C72" s="1386"/>
      <c r="D72" s="1386"/>
      <c r="E72" s="2174"/>
      <c r="F72" s="2174"/>
      <c r="G72" s="2174"/>
      <c r="H72" s="2174"/>
      <c r="I72" s="2201"/>
      <c r="J72" s="2201"/>
      <c r="K72" s="2171" t="str">
        <f>S48&amp;".5"</f>
        <v>1.1.1.5</v>
      </c>
      <c r="L72" s="1392"/>
      <c r="M72" s="1810"/>
      <c r="N72" s="1810"/>
      <c r="O72" s="1810"/>
      <c r="P72" s="2172"/>
      <c r="Q72" s="2172"/>
      <c r="R72" s="680" t="s">
        <v>102</v>
      </c>
      <c r="S72" s="2247" t="str">
        <f>$K72</f>
        <v>1.1.1.5</v>
      </c>
      <c r="T72" s="2313" t="s">
        <v>1737</v>
      </c>
      <c r="U72" s="280"/>
      <c r="V72" s="749"/>
      <c r="W72" s="1278"/>
      <c r="X72" s="749"/>
      <c r="Y72" s="1278"/>
      <c r="Z72" s="2265"/>
      <c r="AA72" s="1928" t="s">
        <v>58</v>
      </c>
      <c r="AB72" s="2265"/>
      <c r="AC72" s="1928" t="s">
        <v>58</v>
      </c>
      <c r="AD72" s="2004" t="s">
        <v>58</v>
      </c>
      <c r="AE72" s="2233"/>
      <c r="AF72" s="2366">
        <v>1</v>
      </c>
      <c r="AG72" s="2317">
        <v>32.57</v>
      </c>
      <c r="AH72" s="1928" t="s">
        <v>58</v>
      </c>
      <c r="AI72" s="2233"/>
      <c r="AJ72" s="2366">
        <v>1</v>
      </c>
      <c r="AK72" s="2316" t="s">
        <v>621</v>
      </c>
      <c r="AL72" s="1928" t="s">
        <v>56</v>
      </c>
      <c r="AM72" s="2011"/>
      <c r="AN72" s="2366">
        <v>1</v>
      </c>
      <c r="AO72" s="2465" t="s">
        <v>24</v>
      </c>
      <c r="AP72" s="2311" t="s">
        <v>56</v>
      </c>
      <c r="AQ72" s="293"/>
      <c r="AR72" s="2366">
        <v>1</v>
      </c>
      <c r="AS72" s="2464" t="s">
        <v>24</v>
      </c>
      <c r="AT72" s="749">
        <f>AU72+AU72*20%</f>
        <v>0.098328</v>
      </c>
      <c r="AU72" s="1278">
        <v>0.08194</v>
      </c>
      <c r="AV72" s="749">
        <v>0</v>
      </c>
      <c r="AW72" s="1278">
        <v>0</v>
      </c>
      <c r="AX72" s="2265">
        <v>45292.41369212963</v>
      </c>
      <c r="AY72" s="1928" t="s">
        <v>58</v>
      </c>
      <c r="AZ72" s="2265">
        <v>45657.41378472222</v>
      </c>
      <c r="BA72" s="1928" t="s">
        <v>58</v>
      </c>
      <c r="BB72" s="1371"/>
      <c r="BC72" s="2168" t="s">
        <v>1718</v>
      </c>
      <c r="BD72" s="1673"/>
      <c r="BE72" s="1655"/>
      <c r="BF72" s="1655" t="str">
        <f>IF(T72="","",T72)</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32 до 40 мм включительно водопроводной сети абонентов диаметром до 20 мм включительно</v>
      </c>
      <c r="BG72" s="1655"/>
      <c r="BH72" s="1655"/>
    </row>
    <row customHeight="1" ht="14.25">
      <c r="A73" s="1386"/>
      <c r="B73" s="1386"/>
      <c r="C73" s="1386"/>
      <c r="D73" s="1386"/>
      <c r="E73" s="2174"/>
      <c r="F73" s="2174"/>
      <c r="G73" s="2174"/>
      <c r="H73" s="2174"/>
      <c r="I73" s="2201"/>
      <c r="J73" s="2201"/>
      <c r="K73" s="2171" t="str">
        <f>S48&amp;".4"</f>
        <v>1.1.1.4</v>
      </c>
      <c r="L73" s="1392"/>
      <c r="M73" s="1810"/>
      <c r="N73" s="1810"/>
      <c r="O73" s="1810"/>
      <c r="P73" s="2172"/>
      <c r="Q73" s="2172"/>
      <c r="R73" s="2253"/>
      <c r="S73" s="2248"/>
      <c r="T73" s="2314"/>
      <c r="U73" s="280"/>
      <c r="V73" s="2778"/>
      <c r="W73" s="2779"/>
      <c r="X73" s="2780"/>
      <c r="Y73" s="2781"/>
      <c r="Z73" s="2782"/>
      <c r="AA73" s="2783"/>
      <c r="AB73" s="2784"/>
      <c r="AC73" s="2785"/>
      <c r="AD73" s="2005"/>
      <c r="AE73" s="2233"/>
      <c r="AF73" s="2366"/>
      <c r="AG73" s="2317"/>
      <c r="AH73" s="1928"/>
      <c r="AI73" s="2233"/>
      <c r="AJ73" s="2366"/>
      <c r="AK73" s="2316"/>
      <c r="AL73" s="1928"/>
      <c r="AM73" s="2019"/>
      <c r="AN73" s="2366"/>
      <c r="AO73" s="2465" t="s">
        <v>24</v>
      </c>
      <c r="AP73" s="2312"/>
      <c r="AQ73" s="2786"/>
      <c r="AR73" s="2787"/>
      <c r="AS73" s="2788" t="s">
        <v>1719</v>
      </c>
      <c r="AT73" s="2789"/>
      <c r="AU73" s="2790"/>
      <c r="AV73" s="2791"/>
      <c r="AW73" s="2792"/>
      <c r="AX73" s="2793"/>
      <c r="AY73" s="2794"/>
      <c r="AZ73" s="2795"/>
      <c r="BA73" s="2796"/>
      <c r="BB73" s="2797"/>
      <c r="BC73" s="2169"/>
      <c r="BD73" s="1673"/>
      <c r="BE73" s="1655"/>
      <c r="BF73" s="1655"/>
      <c r="BG73" s="1655"/>
      <c r="BH73" s="1655"/>
    </row>
    <row customHeight="1" ht="14.25">
      <c r="A74" s="1386"/>
      <c r="B74" s="1386"/>
      <c r="C74" s="1386"/>
      <c r="D74" s="1386"/>
      <c r="E74" s="2174"/>
      <c r="F74" s="2174"/>
      <c r="G74" s="2174"/>
      <c r="H74" s="2174"/>
      <c r="I74" s="2201"/>
      <c r="J74" s="2201"/>
      <c r="K74" s="2171" t="str">
        <f>S48&amp;".4"</f>
        <v>1.1.1.4</v>
      </c>
      <c r="L74" s="1392"/>
      <c r="M74" s="1810"/>
      <c r="N74" s="1810"/>
      <c r="O74" s="1810"/>
      <c r="P74" s="2172"/>
      <c r="Q74" s="2172"/>
      <c r="R74" s="2253"/>
      <c r="S74" s="2248"/>
      <c r="T74" s="2314"/>
      <c r="U74" s="280"/>
      <c r="V74" s="2798"/>
      <c r="W74" s="2799"/>
      <c r="X74" s="2800"/>
      <c r="Y74" s="2801"/>
      <c r="Z74" s="2802"/>
      <c r="AA74" s="2803"/>
      <c r="AB74" s="2804"/>
      <c r="AC74" s="2805"/>
      <c r="AD74" s="2005"/>
      <c r="AE74" s="2233"/>
      <c r="AF74" s="2366"/>
      <c r="AG74" s="2317"/>
      <c r="AH74" s="1928"/>
      <c r="AI74" s="2233"/>
      <c r="AJ74" s="2366"/>
      <c r="AK74" s="2316"/>
      <c r="AL74" s="1928"/>
      <c r="AM74" s="2806"/>
      <c r="AN74" s="2807"/>
      <c r="AO74" s="2808" t="s">
        <v>1720</v>
      </c>
      <c r="AP74" s="2809"/>
      <c r="AQ74" s="2810"/>
      <c r="AR74" s="2811"/>
      <c r="AS74" s="2812"/>
      <c r="AT74" s="2813"/>
      <c r="AU74" s="2814"/>
      <c r="AV74" s="2815"/>
      <c r="AW74" s="2816"/>
      <c r="AX74" s="2817"/>
      <c r="AY74" s="2818"/>
      <c r="AZ74" s="2819"/>
      <c r="BA74" s="2820"/>
      <c r="BB74" s="2821"/>
      <c r="BC74" s="2169"/>
      <c r="BD74" s="1673"/>
      <c r="BE74" s="1655"/>
      <c r="BF74" s="1655"/>
      <c r="BG74" s="1655"/>
      <c r="BH74" s="1655"/>
    </row>
    <row customHeight="1" ht="14.25">
      <c r="A75" s="1386"/>
      <c r="B75" s="1386"/>
      <c r="C75" s="1386"/>
      <c r="D75" s="1386"/>
      <c r="E75" s="2174"/>
      <c r="F75" s="2174"/>
      <c r="G75" s="2174"/>
      <c r="H75" s="2174"/>
      <c r="I75" s="2201"/>
      <c r="J75" s="2201"/>
      <c r="K75" s="2171" t="str">
        <f>S48&amp;".4"</f>
        <v>1.1.1.4</v>
      </c>
      <c r="L75" s="1392"/>
      <c r="M75" s="1810"/>
      <c r="N75" s="1810"/>
      <c r="O75" s="1810"/>
      <c r="P75" s="2172"/>
      <c r="Q75" s="2172"/>
      <c r="R75" s="2253"/>
      <c r="S75" s="2248"/>
      <c r="T75" s="2314"/>
      <c r="U75" s="280"/>
      <c r="V75" s="2822"/>
      <c r="W75" s="2823"/>
      <c r="X75" s="2824"/>
      <c r="Y75" s="2825"/>
      <c r="Z75" s="2826"/>
      <c r="AA75" s="2827"/>
      <c r="AB75" s="2828"/>
      <c r="AC75" s="2829"/>
      <c r="AD75" s="2005"/>
      <c r="AE75" s="2233"/>
      <c r="AF75" s="2366"/>
      <c r="AG75" s="2317"/>
      <c r="AH75" s="1928"/>
      <c r="AI75" s="2830"/>
      <c r="AJ75" s="2831"/>
      <c r="AK75" s="2832" t="s">
        <v>1721</v>
      </c>
      <c r="AL75" s="2833"/>
      <c r="AM75" s="2834"/>
      <c r="AN75" s="2835"/>
      <c r="AO75" s="2836"/>
      <c r="AP75" s="2837"/>
      <c r="AQ75" s="2838"/>
      <c r="AR75" s="2839"/>
      <c r="AS75" s="2840"/>
      <c r="AT75" s="2841"/>
      <c r="AU75" s="2842"/>
      <c r="AV75" s="2843"/>
      <c r="AW75" s="2844"/>
      <c r="AX75" s="2845"/>
      <c r="AY75" s="2846"/>
      <c r="AZ75" s="2847"/>
      <c r="BA75" s="2848"/>
      <c r="BB75" s="2849"/>
      <c r="BC75" s="2169"/>
      <c r="BD75" s="1673"/>
      <c r="BE75" s="1655"/>
      <c r="BF75" s="1655"/>
      <c r="BG75" s="1655"/>
      <c r="BH75" s="1655"/>
    </row>
    <row customHeight="1" ht="53.333333333333336">
      <c r="A76" s="1386"/>
      <c r="B76" s="1386"/>
      <c r="C76" s="1386"/>
      <c r="D76" s="1386"/>
      <c r="E76" s="2174"/>
      <c r="F76" s="2174"/>
      <c r="G76" s="2174"/>
      <c r="H76" s="2174"/>
      <c r="I76" s="2201"/>
      <c r="J76" s="2201"/>
      <c r="K76" s="2171" t="str">
        <f>S48&amp;".4"</f>
        <v>1.1.1.4</v>
      </c>
      <c r="L76" s="1392"/>
      <c r="M76" s="1810"/>
      <c r="N76" s="1810"/>
      <c r="O76" s="1810"/>
      <c r="P76" s="2172"/>
      <c r="Q76" s="2172"/>
      <c r="R76" s="2253"/>
      <c r="S76" s="2249"/>
      <c r="T76" s="2315"/>
      <c r="U76" s="280"/>
      <c r="V76" s="2850"/>
      <c r="W76" s="2851" t="str">
        <f>Z72&amp;"-"&amp;AB72</f>
        <v>-</v>
      </c>
      <c r="X76" s="2852"/>
      <c r="Y76" s="2853" t="str">
        <f>AB72&amp;"-"&amp;AD72</f>
        <v>-да</v>
      </c>
      <c r="Z76" s="2854"/>
      <c r="AA76" s="2855"/>
      <c r="AB76" s="2856"/>
      <c r="AC76" s="2857"/>
      <c r="AD76" s="1933"/>
      <c r="AE76" s="2858"/>
      <c r="AF76" s="2859"/>
      <c r="AG76" s="2860" t="s">
        <v>1722</v>
      </c>
      <c r="AH76" s="2861"/>
      <c r="AI76" s="2862"/>
      <c r="AJ76" s="2863"/>
      <c r="AK76" s="2864"/>
      <c r="AL76" s="2865"/>
      <c r="AM76" s="2866"/>
      <c r="AN76" s="2867"/>
      <c r="AO76" s="2868"/>
      <c r="AP76" s="2869"/>
      <c r="AQ76" s="2870"/>
      <c r="AR76" s="2871"/>
      <c r="AS76" s="2872"/>
      <c r="AT76" s="2873"/>
      <c r="AU76" s="2874" t="str">
        <f>AX72&amp;"-"&amp;AZ72</f>
        <v>45292.41369212963-45657.41378472222</v>
      </c>
      <c r="AV76" s="2875"/>
      <c r="AW76" s="2876" t="str">
        <f>AZ72&amp;"-"&amp;BB72</f>
        <v>45657.41378472222-</v>
      </c>
      <c r="AX76" s="2877"/>
      <c r="AY76" s="2878"/>
      <c r="AZ76" s="2879"/>
      <c r="BA76" s="2880"/>
      <c r="BB76" s="2881" t="str">
        <f>BE72&amp;"-"&amp;BG72</f>
        <v>-</v>
      </c>
      <c r="BC76" s="2169"/>
      <c r="BD76" s="1673"/>
      <c r="BE76" s="1655"/>
      <c r="BF76" s="1655" t="str">
        <f>IF(T76="","",T76)</f>
        <v/>
      </c>
      <c r="BG76" s="1655"/>
      <c r="BH76" s="1655"/>
    </row>
    <row customHeight="1" ht="55">
      <c r="A77" s="1386"/>
      <c r="B77" s="1386"/>
      <c r="C77" s="1386"/>
      <c r="D77" s="1386"/>
      <c r="E77" s="2174"/>
      <c r="F77" s="2174"/>
      <c r="G77" s="2174"/>
      <c r="H77" s="2174"/>
      <c r="I77" s="2201"/>
      <c r="J77" s="2201"/>
      <c r="K77" s="2171" t="str">
        <f>S48&amp;".6"</f>
        <v>1.1.1.6</v>
      </c>
      <c r="L77" s="1392"/>
      <c r="M77" s="1810"/>
      <c r="N77" s="1810"/>
      <c r="O77" s="1810"/>
      <c r="P77" s="2172"/>
      <c r="Q77" s="2172"/>
      <c r="R77" s="680" t="s">
        <v>102</v>
      </c>
      <c r="S77" s="2247" t="str">
        <f>$K77</f>
        <v>1.1.1.6</v>
      </c>
      <c r="T77" s="2313" t="s">
        <v>1738</v>
      </c>
      <c r="U77" s="280"/>
      <c r="V77" s="749"/>
      <c r="W77" s="1278"/>
      <c r="X77" s="749"/>
      <c r="Y77" s="1278"/>
      <c r="Z77" s="2265"/>
      <c r="AA77" s="1928" t="s">
        <v>58</v>
      </c>
      <c r="AB77" s="2265"/>
      <c r="AC77" s="1928" t="s">
        <v>58</v>
      </c>
      <c r="AD77" s="2004" t="s">
        <v>58</v>
      </c>
      <c r="AE77" s="2233"/>
      <c r="AF77" s="2366">
        <v>1</v>
      </c>
      <c r="AG77" s="2317">
        <v>32.57</v>
      </c>
      <c r="AH77" s="1928" t="s">
        <v>58</v>
      </c>
      <c r="AI77" s="2233"/>
      <c r="AJ77" s="2366">
        <v>1</v>
      </c>
      <c r="AK77" s="2316" t="s">
        <v>651</v>
      </c>
      <c r="AL77" s="1928" t="s">
        <v>56</v>
      </c>
      <c r="AM77" s="2011"/>
      <c r="AN77" s="2366">
        <v>1</v>
      </c>
      <c r="AO77" s="2465" t="s">
        <v>24</v>
      </c>
      <c r="AP77" s="2311" t="s">
        <v>56</v>
      </c>
      <c r="AQ77" s="293"/>
      <c r="AR77" s="2366">
        <v>1</v>
      </c>
      <c r="AS77" s="2464" t="s">
        <v>24</v>
      </c>
      <c r="AT77" s="749">
        <f>AU77+AU77*20%</f>
        <v>0.09912</v>
      </c>
      <c r="AU77" s="1278">
        <v>0.0826</v>
      </c>
      <c r="AV77" s="749">
        <v>0</v>
      </c>
      <c r="AW77" s="1278">
        <v>0</v>
      </c>
      <c r="AX77" s="2265">
        <v>45292.41553240741</v>
      </c>
      <c r="AY77" s="1928" t="s">
        <v>58</v>
      </c>
      <c r="AZ77" s="2265">
        <v>45657.41578703704</v>
      </c>
      <c r="BA77" s="1928" t="s">
        <v>58</v>
      </c>
      <c r="BB77" s="1371"/>
      <c r="BC77" s="2168" t="s">
        <v>1718</v>
      </c>
      <c r="BD77" s="1673"/>
      <c r="BE77" s="1655"/>
      <c r="BF77" s="1655" t="str">
        <f>IF(T77="","",T77)</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40 до 50 мм включительно водопроводной сети абонентов диаметром до 20 мм включительно</v>
      </c>
      <c r="BG77" s="1655"/>
      <c r="BH77" s="1655"/>
    </row>
    <row customHeight="1" ht="14.25">
      <c r="A78" s="1386"/>
      <c r="B78" s="1386"/>
      <c r="C78" s="1386"/>
      <c r="D78" s="1386"/>
      <c r="E78" s="2174"/>
      <c r="F78" s="2174"/>
      <c r="G78" s="2174"/>
      <c r="H78" s="2174"/>
      <c r="I78" s="2201"/>
      <c r="J78" s="2201"/>
      <c r="K78" s="2171" t="str">
        <f>S48&amp;".5"</f>
        <v>1.1.1.5</v>
      </c>
      <c r="L78" s="1392"/>
      <c r="M78" s="1810"/>
      <c r="N78" s="1810"/>
      <c r="O78" s="1810"/>
      <c r="P78" s="2172"/>
      <c r="Q78" s="2172"/>
      <c r="R78" s="2253"/>
      <c r="S78" s="2248"/>
      <c r="T78" s="2314"/>
      <c r="U78" s="280"/>
      <c r="V78" s="2882"/>
      <c r="W78" s="2883"/>
      <c r="X78" s="2884"/>
      <c r="Y78" s="2885"/>
      <c r="Z78" s="2886"/>
      <c r="AA78" s="2887"/>
      <c r="AB78" s="2888"/>
      <c r="AC78" s="2889"/>
      <c r="AD78" s="2005"/>
      <c r="AE78" s="2233"/>
      <c r="AF78" s="2366"/>
      <c r="AG78" s="2317"/>
      <c r="AH78" s="1928"/>
      <c r="AI78" s="2233"/>
      <c r="AJ78" s="2366"/>
      <c r="AK78" s="2316"/>
      <c r="AL78" s="1928"/>
      <c r="AM78" s="2019"/>
      <c r="AN78" s="2366"/>
      <c r="AO78" s="2465" t="s">
        <v>24</v>
      </c>
      <c r="AP78" s="2312"/>
      <c r="AQ78" s="2890"/>
      <c r="AR78" s="2891"/>
      <c r="AS78" s="2892" t="s">
        <v>1719</v>
      </c>
      <c r="AT78" s="2893"/>
      <c r="AU78" s="2894"/>
      <c r="AV78" s="2895"/>
      <c r="AW78" s="2896"/>
      <c r="AX78" s="2897"/>
      <c r="AY78" s="2898"/>
      <c r="AZ78" s="2899"/>
      <c r="BA78" s="2900"/>
      <c r="BB78" s="2901"/>
      <c r="BC78" s="2169"/>
      <c r="BD78" s="1673"/>
      <c r="BE78" s="1655"/>
      <c r="BF78" s="1655"/>
      <c r="BG78" s="1655"/>
      <c r="BH78" s="1655"/>
    </row>
    <row customHeight="1" ht="14.25">
      <c r="A79" s="1386"/>
      <c r="B79" s="1386"/>
      <c r="C79" s="1386"/>
      <c r="D79" s="1386"/>
      <c r="E79" s="2174"/>
      <c r="F79" s="2174"/>
      <c r="G79" s="2174"/>
      <c r="H79" s="2174"/>
      <c r="I79" s="2201"/>
      <c r="J79" s="2201"/>
      <c r="K79" s="2171" t="str">
        <f>S48&amp;".5"</f>
        <v>1.1.1.5</v>
      </c>
      <c r="L79" s="1392"/>
      <c r="M79" s="1810"/>
      <c r="N79" s="1810"/>
      <c r="O79" s="1810"/>
      <c r="P79" s="2172"/>
      <c r="Q79" s="2172"/>
      <c r="R79" s="2253"/>
      <c r="S79" s="2248"/>
      <c r="T79" s="2314"/>
      <c r="U79" s="280"/>
      <c r="V79" s="2902"/>
      <c r="W79" s="2903"/>
      <c r="X79" s="2904"/>
      <c r="Y79" s="2905"/>
      <c r="Z79" s="2906"/>
      <c r="AA79" s="2907"/>
      <c r="AB79" s="2908"/>
      <c r="AC79" s="2909"/>
      <c r="AD79" s="2005"/>
      <c r="AE79" s="2233"/>
      <c r="AF79" s="2366"/>
      <c r="AG79" s="2317"/>
      <c r="AH79" s="1928"/>
      <c r="AI79" s="2233"/>
      <c r="AJ79" s="2366"/>
      <c r="AK79" s="2316"/>
      <c r="AL79" s="1928"/>
      <c r="AM79" s="2910"/>
      <c r="AN79" s="2911"/>
      <c r="AO79" s="2912" t="s">
        <v>1720</v>
      </c>
      <c r="AP79" s="2913"/>
      <c r="AQ79" s="2914"/>
      <c r="AR79" s="2915"/>
      <c r="AS79" s="2916"/>
      <c r="AT79" s="2917"/>
      <c r="AU79" s="2918"/>
      <c r="AV79" s="2919"/>
      <c r="AW79" s="2920"/>
      <c r="AX79" s="2921"/>
      <c r="AY79" s="2922"/>
      <c r="AZ79" s="2923"/>
      <c r="BA79" s="2924"/>
      <c r="BB79" s="2925"/>
      <c r="BC79" s="2169"/>
      <c r="BD79" s="1673"/>
      <c r="BE79" s="1655"/>
      <c r="BF79" s="1655"/>
      <c r="BG79" s="1655"/>
      <c r="BH79" s="1655"/>
    </row>
    <row customHeight="1" ht="14.25">
      <c r="A80" s="1386"/>
      <c r="B80" s="1386"/>
      <c r="C80" s="1386"/>
      <c r="D80" s="1386"/>
      <c r="E80" s="2174"/>
      <c r="F80" s="2174"/>
      <c r="G80" s="2174"/>
      <c r="H80" s="2174"/>
      <c r="I80" s="2201"/>
      <c r="J80" s="2201"/>
      <c r="K80" s="2171" t="str">
        <f>S48&amp;".5"</f>
        <v>1.1.1.5</v>
      </c>
      <c r="L80" s="1392"/>
      <c r="M80" s="1810"/>
      <c r="N80" s="1810"/>
      <c r="O80" s="1810"/>
      <c r="P80" s="2172"/>
      <c r="Q80" s="2172"/>
      <c r="R80" s="2253"/>
      <c r="S80" s="2248"/>
      <c r="T80" s="2314"/>
      <c r="U80" s="280"/>
      <c r="V80" s="2926"/>
      <c r="W80" s="2927"/>
      <c r="X80" s="2928"/>
      <c r="Y80" s="2929"/>
      <c r="Z80" s="2930"/>
      <c r="AA80" s="2931"/>
      <c r="AB80" s="2932"/>
      <c r="AC80" s="2933"/>
      <c r="AD80" s="2005"/>
      <c r="AE80" s="2233"/>
      <c r="AF80" s="2366"/>
      <c r="AG80" s="2317"/>
      <c r="AH80" s="1928"/>
      <c r="AI80" s="2934"/>
      <c r="AJ80" s="2935"/>
      <c r="AK80" s="2936" t="s">
        <v>1721</v>
      </c>
      <c r="AL80" s="2937"/>
      <c r="AM80" s="2938"/>
      <c r="AN80" s="2939"/>
      <c r="AO80" s="2940"/>
      <c r="AP80" s="2941"/>
      <c r="AQ80" s="2942"/>
      <c r="AR80" s="2943"/>
      <c r="AS80" s="2944"/>
      <c r="AT80" s="2945"/>
      <c r="AU80" s="2946"/>
      <c r="AV80" s="2947"/>
      <c r="AW80" s="2948"/>
      <c r="AX80" s="2949"/>
      <c r="AY80" s="2950"/>
      <c r="AZ80" s="2951"/>
      <c r="BA80" s="2952"/>
      <c r="BB80" s="2953"/>
      <c r="BC80" s="2169"/>
      <c r="BD80" s="1673"/>
      <c r="BE80" s="1655"/>
      <c r="BF80" s="1655"/>
      <c r="BG80" s="1655"/>
      <c r="BH80" s="1655"/>
    </row>
    <row customHeight="1" ht="61.66666666666666">
      <c r="A81" s="1386"/>
      <c r="B81" s="1386"/>
      <c r="C81" s="1386"/>
      <c r="D81" s="1386"/>
      <c r="E81" s="2174"/>
      <c r="F81" s="2174"/>
      <c r="G81" s="2174"/>
      <c r="H81" s="2174"/>
      <c r="I81" s="2201"/>
      <c r="J81" s="2201"/>
      <c r="K81" s="2171" t="str">
        <f>S48&amp;".5"</f>
        <v>1.1.1.5</v>
      </c>
      <c r="L81" s="1392"/>
      <c r="M81" s="1810"/>
      <c r="N81" s="1810"/>
      <c r="O81" s="1810"/>
      <c r="P81" s="2172"/>
      <c r="Q81" s="2172"/>
      <c r="R81" s="2253"/>
      <c r="S81" s="2249"/>
      <c r="T81" s="2315"/>
      <c r="U81" s="280"/>
      <c r="V81" s="2954"/>
      <c r="W81" s="2955" t="str">
        <f>Z77&amp;"-"&amp;AB77</f>
        <v>-</v>
      </c>
      <c r="X81" s="2956"/>
      <c r="Y81" s="2957" t="str">
        <f>AB77&amp;"-"&amp;AD77</f>
        <v>-да</v>
      </c>
      <c r="Z81" s="2958"/>
      <c r="AA81" s="2959"/>
      <c r="AB81" s="2960"/>
      <c r="AC81" s="2961"/>
      <c r="AD81" s="1933"/>
      <c r="AE81" s="2962"/>
      <c r="AF81" s="2963"/>
      <c r="AG81" s="2964" t="s">
        <v>1722</v>
      </c>
      <c r="AH81" s="2965"/>
      <c r="AI81" s="2966"/>
      <c r="AJ81" s="2967"/>
      <c r="AK81" s="2968"/>
      <c r="AL81" s="2969"/>
      <c r="AM81" s="2970"/>
      <c r="AN81" s="2971"/>
      <c r="AO81" s="2972"/>
      <c r="AP81" s="2973"/>
      <c r="AQ81" s="2974"/>
      <c r="AR81" s="2975"/>
      <c r="AS81" s="2976"/>
      <c r="AT81" s="2977"/>
      <c r="AU81" s="2978" t="str">
        <f>AX77&amp;"-"&amp;AZ77</f>
        <v>45292.41553240741-45657.41578703704</v>
      </c>
      <c r="AV81" s="2979"/>
      <c r="AW81" s="2980" t="str">
        <f>AZ77&amp;"-"&amp;BB77</f>
        <v>45657.41578703704-</v>
      </c>
      <c r="AX81" s="2981"/>
      <c r="AY81" s="2982"/>
      <c r="AZ81" s="2983"/>
      <c r="BA81" s="2984"/>
      <c r="BB81" s="2985" t="str">
        <f>BE77&amp;"-"&amp;BG77</f>
        <v>-</v>
      </c>
      <c r="BC81" s="2169"/>
      <c r="BD81" s="1673"/>
      <c r="BE81" s="1655"/>
      <c r="BF81" s="1655" t="str">
        <f>IF(T81="","",T81)</f>
        <v/>
      </c>
      <c r="BG81" s="1655"/>
      <c r="BH81" s="1655"/>
    </row>
    <row customHeight="1" ht="63.333333333333336">
      <c r="A82" s="1386"/>
      <c r="B82" s="1386"/>
      <c r="C82" s="1386"/>
      <c r="D82" s="1386"/>
      <c r="E82" s="2174"/>
      <c r="F82" s="2174"/>
      <c r="G82" s="2174"/>
      <c r="H82" s="2174"/>
      <c r="I82" s="2201"/>
      <c r="J82" s="2201"/>
      <c r="K82" s="2171" t="str">
        <f>S48&amp;".7"</f>
        <v>1.1.1.7</v>
      </c>
      <c r="L82" s="1392"/>
      <c r="M82" s="1810"/>
      <c r="N82" s="1810"/>
      <c r="O82" s="1810"/>
      <c r="P82" s="2172"/>
      <c r="Q82" s="2172"/>
      <c r="R82" s="680" t="s">
        <v>102</v>
      </c>
      <c r="S82" s="2247" t="str">
        <f>$K82</f>
        <v>1.1.1.7</v>
      </c>
      <c r="T82" s="2313" t="s">
        <v>1739</v>
      </c>
      <c r="U82" s="280"/>
      <c r="V82" s="749"/>
      <c r="W82" s="1278"/>
      <c r="X82" s="749"/>
      <c r="Y82" s="1278"/>
      <c r="Z82" s="2265"/>
      <c r="AA82" s="1928" t="s">
        <v>58</v>
      </c>
      <c r="AB82" s="2265"/>
      <c r="AC82" s="1928" t="s">
        <v>58</v>
      </c>
      <c r="AD82" s="2004" t="s">
        <v>58</v>
      </c>
      <c r="AE82" s="2233"/>
      <c r="AF82" s="2366">
        <v>1</v>
      </c>
      <c r="AG82" s="2317">
        <v>32.57</v>
      </c>
      <c r="AH82" s="1928" t="s">
        <v>58</v>
      </c>
      <c r="AI82" s="2233"/>
      <c r="AJ82" s="2366">
        <v>1</v>
      </c>
      <c r="AK82" s="2316" t="s">
        <v>651</v>
      </c>
      <c r="AL82" s="1928" t="s">
        <v>56</v>
      </c>
      <c r="AM82" s="2011"/>
      <c r="AN82" s="2366">
        <v>1</v>
      </c>
      <c r="AO82" s="2465" t="s">
        <v>24</v>
      </c>
      <c r="AP82" s="2311" t="s">
        <v>56</v>
      </c>
      <c r="AQ82" s="293"/>
      <c r="AR82" s="2366">
        <v>1</v>
      </c>
      <c r="AS82" s="2464" t="s">
        <v>24</v>
      </c>
      <c r="AT82" s="749">
        <f>AU82+AU82*20%</f>
        <v>0.100968</v>
      </c>
      <c r="AU82" s="1278">
        <v>0.08414</v>
      </c>
      <c r="AV82" s="749">
        <v>0</v>
      </c>
      <c r="AW82" s="1278">
        <v>0</v>
      </c>
      <c r="AX82" s="2265">
        <v>45292.41707175926</v>
      </c>
      <c r="AY82" s="1928" t="s">
        <v>58</v>
      </c>
      <c r="AZ82" s="2265">
        <v>45657.41715277778</v>
      </c>
      <c r="BA82" s="1928" t="s">
        <v>58</v>
      </c>
      <c r="BB82" s="1371"/>
      <c r="BC82" s="2168" t="s">
        <v>1718</v>
      </c>
      <c r="BD82" s="1673"/>
      <c r="BE82" s="1655"/>
      <c r="BF82" s="1655" t="str">
        <f>IF(T82="","",T82)</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50 до 63 мм включительно водопроводной сети абонентов диаметром до 20 мм включительно</v>
      </c>
      <c r="BG82" s="1655"/>
      <c r="BH82" s="1655"/>
    </row>
    <row customHeight="1" ht="14.25">
      <c r="A83" s="1386"/>
      <c r="B83" s="1386"/>
      <c r="C83" s="1386"/>
      <c r="D83" s="1386"/>
      <c r="E83" s="2174"/>
      <c r="F83" s="2174"/>
      <c r="G83" s="2174"/>
      <c r="H83" s="2174"/>
      <c r="I83" s="2201"/>
      <c r="J83" s="2201"/>
      <c r="K83" s="2171" t="str">
        <f>S48&amp;".6"</f>
        <v>1.1.1.6</v>
      </c>
      <c r="L83" s="1392"/>
      <c r="M83" s="1810"/>
      <c r="N83" s="1810"/>
      <c r="O83" s="1810"/>
      <c r="P83" s="2172"/>
      <c r="Q83" s="2172"/>
      <c r="R83" s="2253"/>
      <c r="S83" s="2248"/>
      <c r="T83" s="2314"/>
      <c r="U83" s="280"/>
      <c r="V83" s="2986"/>
      <c r="W83" s="2987"/>
      <c r="X83" s="2988"/>
      <c r="Y83" s="2989"/>
      <c r="Z83" s="2990"/>
      <c r="AA83" s="2991"/>
      <c r="AB83" s="2992"/>
      <c r="AC83" s="2993"/>
      <c r="AD83" s="2005"/>
      <c r="AE83" s="2233"/>
      <c r="AF83" s="2366"/>
      <c r="AG83" s="2317"/>
      <c r="AH83" s="1928"/>
      <c r="AI83" s="2233"/>
      <c r="AJ83" s="2366"/>
      <c r="AK83" s="2316"/>
      <c r="AL83" s="1928"/>
      <c r="AM83" s="2019"/>
      <c r="AN83" s="2366"/>
      <c r="AO83" s="2465" t="s">
        <v>24</v>
      </c>
      <c r="AP83" s="2312"/>
      <c r="AQ83" s="2994"/>
      <c r="AR83" s="2995"/>
      <c r="AS83" s="2996" t="s">
        <v>1719</v>
      </c>
      <c r="AT83" s="2997"/>
      <c r="AU83" s="2998"/>
      <c r="AV83" s="2999"/>
      <c r="AW83" s="3000"/>
      <c r="AX83" s="3001"/>
      <c r="AY83" s="3002"/>
      <c r="AZ83" s="3003"/>
      <c r="BA83" s="3004"/>
      <c r="BB83" s="3005"/>
      <c r="BC83" s="2169"/>
      <c r="BD83" s="1673"/>
      <c r="BE83" s="1655"/>
      <c r="BF83" s="1655"/>
      <c r="BG83" s="1655"/>
      <c r="BH83" s="1655"/>
    </row>
    <row customHeight="1" ht="14.25">
      <c r="A84" s="1386"/>
      <c r="B84" s="1386"/>
      <c r="C84" s="1386"/>
      <c r="D84" s="1386"/>
      <c r="E84" s="2174"/>
      <c r="F84" s="2174"/>
      <c r="G84" s="2174"/>
      <c r="H84" s="2174"/>
      <c r="I84" s="2201"/>
      <c r="J84" s="2201"/>
      <c r="K84" s="2171" t="str">
        <f>S48&amp;".6"</f>
        <v>1.1.1.6</v>
      </c>
      <c r="L84" s="1392"/>
      <c r="M84" s="1810"/>
      <c r="N84" s="1810"/>
      <c r="O84" s="1810"/>
      <c r="P84" s="2172"/>
      <c r="Q84" s="2172"/>
      <c r="R84" s="2253"/>
      <c r="S84" s="2248"/>
      <c r="T84" s="2314"/>
      <c r="U84" s="280"/>
      <c r="V84" s="3006"/>
      <c r="W84" s="3007"/>
      <c r="X84" s="3008"/>
      <c r="Y84" s="3009"/>
      <c r="Z84" s="3010"/>
      <c r="AA84" s="3011"/>
      <c r="AB84" s="3012"/>
      <c r="AC84" s="3013"/>
      <c r="AD84" s="2005"/>
      <c r="AE84" s="2233"/>
      <c r="AF84" s="2366"/>
      <c r="AG84" s="2317"/>
      <c r="AH84" s="1928"/>
      <c r="AI84" s="2233"/>
      <c r="AJ84" s="2366"/>
      <c r="AK84" s="2316"/>
      <c r="AL84" s="1928"/>
      <c r="AM84" s="3014"/>
      <c r="AN84" s="3015"/>
      <c r="AO84" s="3016" t="s">
        <v>1720</v>
      </c>
      <c r="AP84" s="3017"/>
      <c r="AQ84" s="3018"/>
      <c r="AR84" s="3019"/>
      <c r="AS84" s="3020"/>
      <c r="AT84" s="3021"/>
      <c r="AU84" s="3022"/>
      <c r="AV84" s="3023"/>
      <c r="AW84" s="3024"/>
      <c r="AX84" s="3025"/>
      <c r="AY84" s="3026"/>
      <c r="AZ84" s="3027"/>
      <c r="BA84" s="3028"/>
      <c r="BB84" s="3029"/>
      <c r="BC84" s="2169"/>
      <c r="BD84" s="1673"/>
      <c r="BE84" s="1655"/>
      <c r="BF84" s="1655"/>
      <c r="BG84" s="1655"/>
      <c r="BH84" s="1655"/>
    </row>
    <row customHeight="1" ht="14.25">
      <c r="A85" s="1386"/>
      <c r="B85" s="1386"/>
      <c r="C85" s="1386"/>
      <c r="D85" s="1386"/>
      <c r="E85" s="2174"/>
      <c r="F85" s="2174"/>
      <c r="G85" s="2174"/>
      <c r="H85" s="2174"/>
      <c r="I85" s="2201"/>
      <c r="J85" s="2201"/>
      <c r="K85" s="2171" t="str">
        <f>S48&amp;".6"</f>
        <v>1.1.1.6</v>
      </c>
      <c r="L85" s="1392"/>
      <c r="M85" s="1810"/>
      <c r="N85" s="1810"/>
      <c r="O85" s="1810"/>
      <c r="P85" s="2172"/>
      <c r="Q85" s="2172"/>
      <c r="R85" s="2253"/>
      <c r="S85" s="2248"/>
      <c r="T85" s="2314"/>
      <c r="U85" s="280"/>
      <c r="V85" s="3030"/>
      <c r="W85" s="3031"/>
      <c r="X85" s="3032"/>
      <c r="Y85" s="3033"/>
      <c r="Z85" s="3034"/>
      <c r="AA85" s="3035"/>
      <c r="AB85" s="3036"/>
      <c r="AC85" s="3037"/>
      <c r="AD85" s="2005"/>
      <c r="AE85" s="2233"/>
      <c r="AF85" s="2366"/>
      <c r="AG85" s="2317"/>
      <c r="AH85" s="1928"/>
      <c r="AI85" s="3038"/>
      <c r="AJ85" s="3039"/>
      <c r="AK85" s="3040" t="s">
        <v>1721</v>
      </c>
      <c r="AL85" s="3041"/>
      <c r="AM85" s="3042"/>
      <c r="AN85" s="3043"/>
      <c r="AO85" s="3044"/>
      <c r="AP85" s="3045"/>
      <c r="AQ85" s="3046"/>
      <c r="AR85" s="3047"/>
      <c r="AS85" s="3048"/>
      <c r="AT85" s="3049"/>
      <c r="AU85" s="3050"/>
      <c r="AV85" s="3051"/>
      <c r="AW85" s="3052"/>
      <c r="AX85" s="3053"/>
      <c r="AY85" s="3054"/>
      <c r="AZ85" s="3055"/>
      <c r="BA85" s="3056"/>
      <c r="BB85" s="3057"/>
      <c r="BC85" s="2169"/>
      <c r="BD85" s="1673"/>
      <c r="BE85" s="1655"/>
      <c r="BF85" s="1655"/>
      <c r="BG85" s="1655"/>
      <c r="BH85" s="1655"/>
    </row>
    <row customHeight="1" ht="35">
      <c r="A86" s="1386"/>
      <c r="B86" s="1386"/>
      <c r="C86" s="1386"/>
      <c r="D86" s="1386"/>
      <c r="E86" s="2174"/>
      <c r="F86" s="2174"/>
      <c r="G86" s="2174"/>
      <c r="H86" s="2174"/>
      <c r="I86" s="2201"/>
      <c r="J86" s="2201"/>
      <c r="K86" s="2171" t="str">
        <f>S48&amp;".6"</f>
        <v>1.1.1.6</v>
      </c>
      <c r="L86" s="1392"/>
      <c r="M86" s="1810"/>
      <c r="N86" s="1810"/>
      <c r="O86" s="1810"/>
      <c r="P86" s="2172"/>
      <c r="Q86" s="2172"/>
      <c r="R86" s="2253"/>
      <c r="S86" s="2249"/>
      <c r="T86" s="2315"/>
      <c r="U86" s="280"/>
      <c r="V86" s="3058"/>
      <c r="W86" s="3059" t="str">
        <f>Z82&amp;"-"&amp;AB82</f>
        <v>-</v>
      </c>
      <c r="X86" s="3060"/>
      <c r="Y86" s="3061" t="str">
        <f>AB82&amp;"-"&amp;AD82</f>
        <v>-да</v>
      </c>
      <c r="Z86" s="3062"/>
      <c r="AA86" s="3063"/>
      <c r="AB86" s="3064"/>
      <c r="AC86" s="3065"/>
      <c r="AD86" s="1933"/>
      <c r="AE86" s="3066"/>
      <c r="AF86" s="3067"/>
      <c r="AG86" s="3068" t="s">
        <v>1722</v>
      </c>
      <c r="AH86" s="3069"/>
      <c r="AI86" s="3070"/>
      <c r="AJ86" s="3071"/>
      <c r="AK86" s="3072"/>
      <c r="AL86" s="3073"/>
      <c r="AM86" s="3074"/>
      <c r="AN86" s="3075"/>
      <c r="AO86" s="3076"/>
      <c r="AP86" s="3077"/>
      <c r="AQ86" s="3078"/>
      <c r="AR86" s="3079"/>
      <c r="AS86" s="3080"/>
      <c r="AT86" s="3081"/>
      <c r="AU86" s="3082" t="str">
        <f>AX82&amp;"-"&amp;AZ82</f>
        <v>45292.41707175926-45657.41715277778</v>
      </c>
      <c r="AV86" s="3083"/>
      <c r="AW86" s="3084" t="str">
        <f>AZ82&amp;"-"&amp;BB82</f>
        <v>45657.41715277778-</v>
      </c>
      <c r="AX86" s="3085"/>
      <c r="AY86" s="3086"/>
      <c r="AZ86" s="3087"/>
      <c r="BA86" s="3088"/>
      <c r="BB86" s="3089" t="str">
        <f>BE82&amp;"-"&amp;BG82</f>
        <v>-</v>
      </c>
      <c r="BC86" s="2169"/>
      <c r="BD86" s="1673"/>
      <c r="BE86" s="1655"/>
      <c r="BF86" s="1655" t="str">
        <f>IF(T86="","",T86)</f>
        <v/>
      </c>
      <c r="BG86" s="1655"/>
      <c r="BH86" s="1655"/>
    </row>
    <row customHeight="1" ht="63.333333333333336">
      <c r="A87" s="1386"/>
      <c r="B87" s="1386"/>
      <c r="C87" s="1386"/>
      <c r="D87" s="1386"/>
      <c r="E87" s="2174"/>
      <c r="F87" s="2174"/>
      <c r="G87" s="2174"/>
      <c r="H87" s="2174"/>
      <c r="I87" s="2201"/>
      <c r="J87" s="2201"/>
      <c r="K87" s="2171" t="str">
        <f>S48&amp;".8"</f>
        <v>1.1.1.8</v>
      </c>
      <c r="L87" s="1392"/>
      <c r="M87" s="1810"/>
      <c r="N87" s="1810"/>
      <c r="O87" s="1810"/>
      <c r="P87" s="2172"/>
      <c r="Q87" s="2172"/>
      <c r="R87" s="680" t="s">
        <v>102</v>
      </c>
      <c r="S87" s="2247" t="str">
        <f>$K87</f>
        <v>1.1.1.8</v>
      </c>
      <c r="T87" s="2313" t="s">
        <v>1740</v>
      </c>
      <c r="U87" s="280"/>
      <c r="V87" s="749"/>
      <c r="W87" s="1278"/>
      <c r="X87" s="749"/>
      <c r="Y87" s="1278"/>
      <c r="Z87" s="2265"/>
      <c r="AA87" s="1928" t="s">
        <v>58</v>
      </c>
      <c r="AB87" s="2265"/>
      <c r="AC87" s="1928" t="s">
        <v>58</v>
      </c>
      <c r="AD87" s="2004" t="s">
        <v>58</v>
      </c>
      <c r="AE87" s="2233"/>
      <c r="AF87" s="2366">
        <v>1</v>
      </c>
      <c r="AG87" s="2317">
        <v>32.57</v>
      </c>
      <c r="AH87" s="1928" t="s">
        <v>58</v>
      </c>
      <c r="AI87" s="2233"/>
      <c r="AJ87" s="2366">
        <v>1</v>
      </c>
      <c r="AK87" s="2316" t="s">
        <v>683</v>
      </c>
      <c r="AL87" s="1928" t="s">
        <v>56</v>
      </c>
      <c r="AM87" s="2011"/>
      <c r="AN87" s="2366">
        <v>1</v>
      </c>
      <c r="AO87" s="2465" t="s">
        <v>24</v>
      </c>
      <c r="AP87" s="2311" t="s">
        <v>56</v>
      </c>
      <c r="AQ87" s="293"/>
      <c r="AR87" s="2366">
        <v>1</v>
      </c>
      <c r="AS87" s="2464" t="s">
        <v>24</v>
      </c>
      <c r="AT87" s="749">
        <f>AU87+AU87*20%</f>
        <v>0.103572</v>
      </c>
      <c r="AU87" s="1278">
        <v>0.08631</v>
      </c>
      <c r="AV87" s="749">
        <v>0</v>
      </c>
      <c r="AW87" s="1278">
        <v>0</v>
      </c>
      <c r="AX87" s="2265">
        <v>45292.42009259259</v>
      </c>
      <c r="AY87" s="1928" t="s">
        <v>58</v>
      </c>
      <c r="AZ87" s="2265">
        <v>45657.42016203704</v>
      </c>
      <c r="BA87" s="1928" t="s">
        <v>58</v>
      </c>
      <c r="BB87" s="1371"/>
      <c r="BC87" s="2168" t="s">
        <v>1718</v>
      </c>
      <c r="BD87" s="1673"/>
      <c r="BE87" s="1655"/>
      <c r="BF87" s="1655" t="str">
        <f>IF(T87="","",T87)</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63 до 110 мм включительно водопроводной сети абонентов диаметром до 20 мм включительно</v>
      </c>
      <c r="BG87" s="1655"/>
      <c r="BH87" s="1655"/>
    </row>
    <row customHeight="1" ht="14.25">
      <c r="A88" s="1386"/>
      <c r="B88" s="1386"/>
      <c r="C88" s="1386"/>
      <c r="D88" s="1386"/>
      <c r="E88" s="2174"/>
      <c r="F88" s="2174"/>
      <c r="G88" s="2174"/>
      <c r="H88" s="2174"/>
      <c r="I88" s="2201"/>
      <c r="J88" s="2201"/>
      <c r="K88" s="2171" t="str">
        <f>S48&amp;".7"</f>
        <v>1.1.1.7</v>
      </c>
      <c r="L88" s="1392"/>
      <c r="M88" s="1810"/>
      <c r="N88" s="1810"/>
      <c r="O88" s="1810"/>
      <c r="P88" s="2172"/>
      <c r="Q88" s="2172"/>
      <c r="R88" s="2253"/>
      <c r="S88" s="2248"/>
      <c r="T88" s="2314"/>
      <c r="U88" s="280"/>
      <c r="V88" s="3090"/>
      <c r="W88" s="3091"/>
      <c r="X88" s="3092"/>
      <c r="Y88" s="3093"/>
      <c r="Z88" s="3094"/>
      <c r="AA88" s="3095"/>
      <c r="AB88" s="3096"/>
      <c r="AC88" s="3097"/>
      <c r="AD88" s="2005"/>
      <c r="AE88" s="2233"/>
      <c r="AF88" s="2366"/>
      <c r="AG88" s="2317"/>
      <c r="AH88" s="1928"/>
      <c r="AI88" s="2233"/>
      <c r="AJ88" s="2366"/>
      <c r="AK88" s="2316"/>
      <c r="AL88" s="1928"/>
      <c r="AM88" s="2019"/>
      <c r="AN88" s="2366"/>
      <c r="AO88" s="2465" t="s">
        <v>24</v>
      </c>
      <c r="AP88" s="2312"/>
      <c r="AQ88" s="3098"/>
      <c r="AR88" s="3099"/>
      <c r="AS88" s="3100" t="s">
        <v>1719</v>
      </c>
      <c r="AT88" s="3101"/>
      <c r="AU88" s="3102"/>
      <c r="AV88" s="3103"/>
      <c r="AW88" s="3104"/>
      <c r="AX88" s="3105"/>
      <c r="AY88" s="3106"/>
      <c r="AZ88" s="3107"/>
      <c r="BA88" s="3108"/>
      <c r="BB88" s="3109"/>
      <c r="BC88" s="2169"/>
      <c r="BD88" s="1673"/>
      <c r="BE88" s="1655"/>
      <c r="BF88" s="1655"/>
      <c r="BG88" s="1655"/>
      <c r="BH88" s="1655"/>
    </row>
    <row customHeight="1" ht="14.25">
      <c r="A89" s="1386"/>
      <c r="B89" s="1386"/>
      <c r="C89" s="1386"/>
      <c r="D89" s="1386"/>
      <c r="E89" s="2174"/>
      <c r="F89" s="2174"/>
      <c r="G89" s="2174"/>
      <c r="H89" s="2174"/>
      <c r="I89" s="2201"/>
      <c r="J89" s="2201"/>
      <c r="K89" s="2171" t="str">
        <f>S48&amp;".7"</f>
        <v>1.1.1.7</v>
      </c>
      <c r="L89" s="1392"/>
      <c r="M89" s="1810"/>
      <c r="N89" s="1810"/>
      <c r="O89" s="1810"/>
      <c r="P89" s="2172"/>
      <c r="Q89" s="2172"/>
      <c r="R89" s="2253"/>
      <c r="S89" s="2248"/>
      <c r="T89" s="2314"/>
      <c r="U89" s="280"/>
      <c r="V89" s="3110"/>
      <c r="W89" s="3111"/>
      <c r="X89" s="3112"/>
      <c r="Y89" s="3113"/>
      <c r="Z89" s="3114"/>
      <c r="AA89" s="3115"/>
      <c r="AB89" s="3116"/>
      <c r="AC89" s="3117"/>
      <c r="AD89" s="2005"/>
      <c r="AE89" s="2233"/>
      <c r="AF89" s="2366"/>
      <c r="AG89" s="2317"/>
      <c r="AH89" s="1928"/>
      <c r="AI89" s="2233"/>
      <c r="AJ89" s="2366"/>
      <c r="AK89" s="2316"/>
      <c r="AL89" s="1928"/>
      <c r="AM89" s="3118"/>
      <c r="AN89" s="3119"/>
      <c r="AO89" s="3120" t="s">
        <v>1720</v>
      </c>
      <c r="AP89" s="3121"/>
      <c r="AQ89" s="3122"/>
      <c r="AR89" s="3123"/>
      <c r="AS89" s="3124"/>
      <c r="AT89" s="3125"/>
      <c r="AU89" s="3126"/>
      <c r="AV89" s="3127"/>
      <c r="AW89" s="3128"/>
      <c r="AX89" s="3129"/>
      <c r="AY89" s="3130"/>
      <c r="AZ89" s="3131"/>
      <c r="BA89" s="3132"/>
      <c r="BB89" s="3133"/>
      <c r="BC89" s="2169"/>
      <c r="BD89" s="1673"/>
      <c r="BE89" s="1655"/>
      <c r="BF89" s="1655"/>
      <c r="BG89" s="1655"/>
      <c r="BH89" s="1655"/>
    </row>
    <row customHeight="1" ht="14.25">
      <c r="A90" s="1386"/>
      <c r="B90" s="1386"/>
      <c r="C90" s="1386"/>
      <c r="D90" s="1386"/>
      <c r="E90" s="2174"/>
      <c r="F90" s="2174"/>
      <c r="G90" s="2174"/>
      <c r="H90" s="2174"/>
      <c r="I90" s="2201"/>
      <c r="J90" s="2201"/>
      <c r="K90" s="2171" t="str">
        <f>S48&amp;".7"</f>
        <v>1.1.1.7</v>
      </c>
      <c r="L90" s="1392"/>
      <c r="M90" s="1810"/>
      <c r="N90" s="1810"/>
      <c r="O90" s="1810"/>
      <c r="P90" s="2172"/>
      <c r="Q90" s="2172"/>
      <c r="R90" s="2253"/>
      <c r="S90" s="2248"/>
      <c r="T90" s="2314"/>
      <c r="U90" s="280"/>
      <c r="V90" s="3134"/>
      <c r="W90" s="3135"/>
      <c r="X90" s="3136"/>
      <c r="Y90" s="3137"/>
      <c r="Z90" s="3138"/>
      <c r="AA90" s="3139"/>
      <c r="AB90" s="3140"/>
      <c r="AC90" s="3141"/>
      <c r="AD90" s="2005"/>
      <c r="AE90" s="2233"/>
      <c r="AF90" s="2366"/>
      <c r="AG90" s="2317"/>
      <c r="AH90" s="1928"/>
      <c r="AI90" s="3142"/>
      <c r="AJ90" s="3143"/>
      <c r="AK90" s="3144" t="s">
        <v>1721</v>
      </c>
      <c r="AL90" s="3145"/>
      <c r="AM90" s="3146"/>
      <c r="AN90" s="3147"/>
      <c r="AO90" s="3148"/>
      <c r="AP90" s="3149"/>
      <c r="AQ90" s="3150"/>
      <c r="AR90" s="3151"/>
      <c r="AS90" s="3152"/>
      <c r="AT90" s="3153"/>
      <c r="AU90" s="3154"/>
      <c r="AV90" s="3155"/>
      <c r="AW90" s="3156"/>
      <c r="AX90" s="3157"/>
      <c r="AY90" s="3158"/>
      <c r="AZ90" s="3159"/>
      <c r="BA90" s="3160"/>
      <c r="BB90" s="3161"/>
      <c r="BC90" s="2169"/>
      <c r="BD90" s="1673"/>
      <c r="BE90" s="1655"/>
      <c r="BF90" s="1655"/>
      <c r="BG90" s="1655"/>
      <c r="BH90" s="1655"/>
    </row>
    <row customHeight="1" ht="42.5">
      <c r="A91" s="1386"/>
      <c r="B91" s="1386"/>
      <c r="C91" s="1386"/>
      <c r="D91" s="1386"/>
      <c r="E91" s="2174"/>
      <c r="F91" s="2174"/>
      <c r="G91" s="2174"/>
      <c r="H91" s="2174"/>
      <c r="I91" s="2201"/>
      <c r="J91" s="2201"/>
      <c r="K91" s="2171" t="str">
        <f>S48&amp;".7"</f>
        <v>1.1.1.7</v>
      </c>
      <c r="L91" s="1392"/>
      <c r="M91" s="1810"/>
      <c r="N91" s="1810"/>
      <c r="O91" s="1810"/>
      <c r="P91" s="2172"/>
      <c r="Q91" s="2172"/>
      <c r="R91" s="2253"/>
      <c r="S91" s="2249"/>
      <c r="T91" s="2315"/>
      <c r="U91" s="280"/>
      <c r="V91" s="3162"/>
      <c r="W91" s="3163" t="str">
        <f>Z87&amp;"-"&amp;AB87</f>
        <v>-</v>
      </c>
      <c r="X91" s="3164"/>
      <c r="Y91" s="3165" t="str">
        <f>AB87&amp;"-"&amp;AD87</f>
        <v>-да</v>
      </c>
      <c r="Z91" s="3166"/>
      <c r="AA91" s="3167"/>
      <c r="AB91" s="3168"/>
      <c r="AC91" s="3169"/>
      <c r="AD91" s="1933"/>
      <c r="AE91" s="3170"/>
      <c r="AF91" s="3171"/>
      <c r="AG91" s="3172" t="s">
        <v>1722</v>
      </c>
      <c r="AH91" s="3173"/>
      <c r="AI91" s="3174"/>
      <c r="AJ91" s="3175"/>
      <c r="AK91" s="3176"/>
      <c r="AL91" s="3177"/>
      <c r="AM91" s="3178"/>
      <c r="AN91" s="3179"/>
      <c r="AO91" s="3180"/>
      <c r="AP91" s="3181"/>
      <c r="AQ91" s="3182"/>
      <c r="AR91" s="3183"/>
      <c r="AS91" s="3184"/>
      <c r="AT91" s="3185"/>
      <c r="AU91" s="3186" t="str">
        <f>AX87&amp;"-"&amp;AZ87</f>
        <v>45292.42009259259-45657.42016203704</v>
      </c>
      <c r="AV91" s="3187"/>
      <c r="AW91" s="3188" t="str">
        <f>AZ87&amp;"-"&amp;BB87</f>
        <v>45657.42016203704-</v>
      </c>
      <c r="AX91" s="3189"/>
      <c r="AY91" s="3190"/>
      <c r="AZ91" s="3191"/>
      <c r="BA91" s="3192"/>
      <c r="BB91" s="3193" t="str">
        <f>BE87&amp;"-"&amp;BG87</f>
        <v>-</v>
      </c>
      <c r="BC91" s="2169"/>
      <c r="BD91" s="1673"/>
      <c r="BE91" s="1655"/>
      <c r="BF91" s="1655" t="str">
        <f>IF(T91="","",T91)</f>
        <v/>
      </c>
      <c r="BG91" s="1655"/>
      <c r="BH91" s="1655"/>
    </row>
    <row customHeight="1" ht="57.5">
      <c r="A92" s="1386"/>
      <c r="B92" s="1386"/>
      <c r="C92" s="1386"/>
      <c r="D92" s="1386"/>
      <c r="E92" s="2174"/>
      <c r="F92" s="2174"/>
      <c r="G92" s="2174"/>
      <c r="H92" s="2174"/>
      <c r="I92" s="2201"/>
      <c r="J92" s="2201"/>
      <c r="K92" s="2171" t="str">
        <f>S48&amp;".9"</f>
        <v>1.1.1.9</v>
      </c>
      <c r="L92" s="1392"/>
      <c r="M92" s="1810"/>
      <c r="N92" s="1810"/>
      <c r="O92" s="1810"/>
      <c r="P92" s="2172"/>
      <c r="Q92" s="2172"/>
      <c r="R92" s="680" t="s">
        <v>102</v>
      </c>
      <c r="S92" s="2247" t="str">
        <f>$K92</f>
        <v>1.1.1.9</v>
      </c>
      <c r="T92" s="2313" t="s">
        <v>1741</v>
      </c>
      <c r="U92" s="280"/>
      <c r="V92" s="749"/>
      <c r="W92" s="1278"/>
      <c r="X92" s="749"/>
      <c r="Y92" s="1278"/>
      <c r="Z92" s="2265"/>
      <c r="AA92" s="1928" t="s">
        <v>58</v>
      </c>
      <c r="AB92" s="2265"/>
      <c r="AC92" s="1928" t="s">
        <v>58</v>
      </c>
      <c r="AD92" s="2004" t="s">
        <v>58</v>
      </c>
      <c r="AE92" s="2233"/>
      <c r="AF92" s="2366">
        <v>1</v>
      </c>
      <c r="AG92" s="2317">
        <v>32.57</v>
      </c>
      <c r="AH92" s="1928" t="s">
        <v>58</v>
      </c>
      <c r="AI92" s="2233"/>
      <c r="AJ92" s="2366">
        <v>1</v>
      </c>
      <c r="AK92" s="2316" t="s">
        <v>714</v>
      </c>
      <c r="AL92" s="1928" t="s">
        <v>56</v>
      </c>
      <c r="AM92" s="2011"/>
      <c r="AN92" s="2366">
        <v>1</v>
      </c>
      <c r="AO92" s="2465" t="s">
        <v>24</v>
      </c>
      <c r="AP92" s="2311" t="s">
        <v>56</v>
      </c>
      <c r="AQ92" s="293"/>
      <c r="AR92" s="2366">
        <v>1</v>
      </c>
      <c r="AS92" s="2464" t="s">
        <v>24</v>
      </c>
      <c r="AT92" s="749">
        <f>AU92+AU92*20%</f>
        <v>0.164184</v>
      </c>
      <c r="AU92" s="1278">
        <v>0.13682</v>
      </c>
      <c r="AV92" s="749">
        <v>0</v>
      </c>
      <c r="AW92" s="1278">
        <v>0</v>
      </c>
      <c r="AX92" s="2265">
        <v>45292.42173611111</v>
      </c>
      <c r="AY92" s="1928" t="s">
        <v>58</v>
      </c>
      <c r="AZ92" s="2265">
        <v>45657.421793981484</v>
      </c>
      <c r="BA92" s="1928" t="s">
        <v>58</v>
      </c>
      <c r="BB92" s="1371"/>
      <c r="BC92" s="2168" t="s">
        <v>1718</v>
      </c>
      <c r="BD92" s="1673"/>
      <c r="BE92" s="1655"/>
      <c r="BF92" s="1655" t="str">
        <f>IF(T92="","",T92)</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110 до 160 мм включительно водопроводной сети абонентов диаметром до 20 мм включительно</v>
      </c>
      <c r="BG92" s="1655"/>
      <c r="BH92" s="1655"/>
    </row>
    <row customHeight="1" ht="14.25">
      <c r="A93" s="1386"/>
      <c r="B93" s="1386"/>
      <c r="C93" s="1386"/>
      <c r="D93" s="1386"/>
      <c r="E93" s="2174"/>
      <c r="F93" s="2174"/>
      <c r="G93" s="2174"/>
      <c r="H93" s="2174"/>
      <c r="I93" s="2201"/>
      <c r="J93" s="2201"/>
      <c r="K93" s="2171" t="str">
        <f>S48&amp;".8"</f>
        <v>1.1.1.8</v>
      </c>
      <c r="L93" s="1392"/>
      <c r="M93" s="1810"/>
      <c r="N93" s="1810"/>
      <c r="O93" s="1810"/>
      <c r="P93" s="2172"/>
      <c r="Q93" s="2172"/>
      <c r="R93" s="2253"/>
      <c r="S93" s="2248"/>
      <c r="T93" s="2314"/>
      <c r="U93" s="280"/>
      <c r="V93" s="3194"/>
      <c r="W93" s="3195"/>
      <c r="X93" s="3196"/>
      <c r="Y93" s="3197"/>
      <c r="Z93" s="3198"/>
      <c r="AA93" s="3199"/>
      <c r="AB93" s="3200"/>
      <c r="AC93" s="3201"/>
      <c r="AD93" s="2005"/>
      <c r="AE93" s="2233"/>
      <c r="AF93" s="2366"/>
      <c r="AG93" s="2317"/>
      <c r="AH93" s="1928"/>
      <c r="AI93" s="2233"/>
      <c r="AJ93" s="2366"/>
      <c r="AK93" s="2316"/>
      <c r="AL93" s="1928"/>
      <c r="AM93" s="2019"/>
      <c r="AN93" s="2366"/>
      <c r="AO93" s="2465" t="s">
        <v>24</v>
      </c>
      <c r="AP93" s="2312"/>
      <c r="AQ93" s="3202"/>
      <c r="AR93" s="3203"/>
      <c r="AS93" s="3204" t="s">
        <v>1719</v>
      </c>
      <c r="AT93" s="3205"/>
      <c r="AU93" s="3206"/>
      <c r="AV93" s="3207"/>
      <c r="AW93" s="3208"/>
      <c r="AX93" s="3209"/>
      <c r="AY93" s="3210"/>
      <c r="AZ93" s="3211"/>
      <c r="BA93" s="3212"/>
      <c r="BB93" s="3213"/>
      <c r="BC93" s="2169"/>
      <c r="BD93" s="1673"/>
      <c r="BE93" s="1655"/>
      <c r="BF93" s="1655"/>
      <c r="BG93" s="1655"/>
      <c r="BH93" s="1655"/>
    </row>
    <row customHeight="1" ht="14.25">
      <c r="A94" s="1386"/>
      <c r="B94" s="1386"/>
      <c r="C94" s="1386"/>
      <c r="D94" s="1386"/>
      <c r="E94" s="2174"/>
      <c r="F94" s="2174"/>
      <c r="G94" s="2174"/>
      <c r="H94" s="2174"/>
      <c r="I94" s="2201"/>
      <c r="J94" s="2201"/>
      <c r="K94" s="2171" t="str">
        <f>S48&amp;".8"</f>
        <v>1.1.1.8</v>
      </c>
      <c r="L94" s="1392"/>
      <c r="M94" s="1810"/>
      <c r="N94" s="1810"/>
      <c r="O94" s="1810"/>
      <c r="P94" s="2172"/>
      <c r="Q94" s="2172"/>
      <c r="R94" s="2253"/>
      <c r="S94" s="2248"/>
      <c r="T94" s="2314"/>
      <c r="U94" s="280"/>
      <c r="V94" s="3214"/>
      <c r="W94" s="3215"/>
      <c r="X94" s="3216"/>
      <c r="Y94" s="3217"/>
      <c r="Z94" s="3218"/>
      <c r="AA94" s="3219"/>
      <c r="AB94" s="3220"/>
      <c r="AC94" s="3221"/>
      <c r="AD94" s="2005"/>
      <c r="AE94" s="2233"/>
      <c r="AF94" s="2366"/>
      <c r="AG94" s="2317"/>
      <c r="AH94" s="1928"/>
      <c r="AI94" s="2233"/>
      <c r="AJ94" s="2366"/>
      <c r="AK94" s="2316"/>
      <c r="AL94" s="1928"/>
      <c r="AM94" s="3222"/>
      <c r="AN94" s="3223"/>
      <c r="AO94" s="3224" t="s">
        <v>1720</v>
      </c>
      <c r="AP94" s="3225"/>
      <c r="AQ94" s="3226"/>
      <c r="AR94" s="3227"/>
      <c r="AS94" s="3228"/>
      <c r="AT94" s="3229"/>
      <c r="AU94" s="3230"/>
      <c r="AV94" s="3231"/>
      <c r="AW94" s="3232"/>
      <c r="AX94" s="3233"/>
      <c r="AY94" s="3234"/>
      <c r="AZ94" s="3235"/>
      <c r="BA94" s="3236"/>
      <c r="BB94" s="3237"/>
      <c r="BC94" s="2169"/>
      <c r="BD94" s="1673"/>
      <c r="BE94" s="1655"/>
      <c r="BF94" s="1655"/>
      <c r="BG94" s="1655"/>
      <c r="BH94" s="1655"/>
    </row>
    <row customHeight="1" ht="14.25">
      <c r="A95" s="1386"/>
      <c r="B95" s="1386"/>
      <c r="C95" s="1386"/>
      <c r="D95" s="1386"/>
      <c r="E95" s="2174"/>
      <c r="F95" s="2174"/>
      <c r="G95" s="2174"/>
      <c r="H95" s="2174"/>
      <c r="I95" s="2201"/>
      <c r="J95" s="2201"/>
      <c r="K95" s="2171" t="str">
        <f>S48&amp;".8"</f>
        <v>1.1.1.8</v>
      </c>
      <c r="L95" s="1392"/>
      <c r="M95" s="1810"/>
      <c r="N95" s="1810"/>
      <c r="O95" s="1810"/>
      <c r="P95" s="2172"/>
      <c r="Q95" s="2172"/>
      <c r="R95" s="2253"/>
      <c r="S95" s="2248"/>
      <c r="T95" s="2314"/>
      <c r="U95" s="280"/>
      <c r="V95" s="3238"/>
      <c r="W95" s="3239"/>
      <c r="X95" s="3240"/>
      <c r="Y95" s="3241"/>
      <c r="Z95" s="3242"/>
      <c r="AA95" s="3243"/>
      <c r="AB95" s="3244"/>
      <c r="AC95" s="3245"/>
      <c r="AD95" s="2005"/>
      <c r="AE95" s="2233"/>
      <c r="AF95" s="2366"/>
      <c r="AG95" s="2317"/>
      <c r="AH95" s="1928"/>
      <c r="AI95" s="3246"/>
      <c r="AJ95" s="3247"/>
      <c r="AK95" s="3248" t="s">
        <v>1721</v>
      </c>
      <c r="AL95" s="3249"/>
      <c r="AM95" s="3250"/>
      <c r="AN95" s="3251"/>
      <c r="AO95" s="3252"/>
      <c r="AP95" s="3253"/>
      <c r="AQ95" s="3254"/>
      <c r="AR95" s="3255"/>
      <c r="AS95" s="3256"/>
      <c r="AT95" s="3257"/>
      <c r="AU95" s="3258"/>
      <c r="AV95" s="3259"/>
      <c r="AW95" s="3260"/>
      <c r="AX95" s="3261"/>
      <c r="AY95" s="3262"/>
      <c r="AZ95" s="3263"/>
      <c r="BA95" s="3264"/>
      <c r="BB95" s="3265"/>
      <c r="BC95" s="2169"/>
      <c r="BD95" s="1673"/>
      <c r="BE95" s="1655"/>
      <c r="BF95" s="1655"/>
      <c r="BG95" s="1655"/>
      <c r="BH95" s="1655"/>
    </row>
    <row customHeight="1" ht="38.33333333333333">
      <c r="A96" s="1386"/>
      <c r="B96" s="1386"/>
      <c r="C96" s="1386"/>
      <c r="D96" s="1386"/>
      <c r="E96" s="2174"/>
      <c r="F96" s="2174"/>
      <c r="G96" s="2174"/>
      <c r="H96" s="2174"/>
      <c r="I96" s="2201"/>
      <c r="J96" s="2201"/>
      <c r="K96" s="2171" t="str">
        <f>S48&amp;".8"</f>
        <v>1.1.1.8</v>
      </c>
      <c r="L96" s="1392"/>
      <c r="M96" s="1810"/>
      <c r="N96" s="1810"/>
      <c r="O96" s="1810"/>
      <c r="P96" s="2172"/>
      <c r="Q96" s="2172"/>
      <c r="R96" s="2253"/>
      <c r="S96" s="2249"/>
      <c r="T96" s="2315"/>
      <c r="U96" s="280"/>
      <c r="V96" s="3266"/>
      <c r="W96" s="3267" t="str">
        <f>Z92&amp;"-"&amp;AB92</f>
        <v>-</v>
      </c>
      <c r="X96" s="3268"/>
      <c r="Y96" s="3269" t="str">
        <f>AB92&amp;"-"&amp;AD92</f>
        <v>-да</v>
      </c>
      <c r="Z96" s="3270"/>
      <c r="AA96" s="3271"/>
      <c r="AB96" s="3272"/>
      <c r="AC96" s="3273"/>
      <c r="AD96" s="1933"/>
      <c r="AE96" s="3274"/>
      <c r="AF96" s="3275"/>
      <c r="AG96" s="3276" t="s">
        <v>1722</v>
      </c>
      <c r="AH96" s="3277"/>
      <c r="AI96" s="3278"/>
      <c r="AJ96" s="3279"/>
      <c r="AK96" s="3280"/>
      <c r="AL96" s="3281"/>
      <c r="AM96" s="3282"/>
      <c r="AN96" s="3283"/>
      <c r="AO96" s="3284"/>
      <c r="AP96" s="3285"/>
      <c r="AQ96" s="3286"/>
      <c r="AR96" s="3287"/>
      <c r="AS96" s="3288"/>
      <c r="AT96" s="3289"/>
      <c r="AU96" s="3290" t="str">
        <f>AX92&amp;"-"&amp;AZ92</f>
        <v>45292.42173611111-45657.421793981484</v>
      </c>
      <c r="AV96" s="3291"/>
      <c r="AW96" s="3292" t="str">
        <f>AZ92&amp;"-"&amp;BB92</f>
        <v>45657.421793981484-</v>
      </c>
      <c r="AX96" s="3293"/>
      <c r="AY96" s="3294"/>
      <c r="AZ96" s="3295"/>
      <c r="BA96" s="3296"/>
      <c r="BB96" s="3297" t="str">
        <f>BE92&amp;"-"&amp;BG92</f>
        <v>-</v>
      </c>
      <c r="BC96" s="2169"/>
      <c r="BD96" s="1673"/>
      <c r="BE96" s="1655"/>
      <c r="BF96" s="1655" t="str">
        <f>IF(T96="","",T96)</f>
        <v/>
      </c>
      <c r="BG96" s="1655"/>
      <c r="BH96" s="1655"/>
    </row>
    <row customHeight="1" ht="60">
      <c r="A97" s="1386"/>
      <c r="B97" s="1386"/>
      <c r="C97" s="1386"/>
      <c r="D97" s="1386"/>
      <c r="E97" s="2174"/>
      <c r="F97" s="2174"/>
      <c r="G97" s="2174"/>
      <c r="H97" s="2174"/>
      <c r="I97" s="2201"/>
      <c r="J97" s="2201"/>
      <c r="K97" s="2171" t="str">
        <f>S48&amp;".10"</f>
        <v>1.1.1.10</v>
      </c>
      <c r="L97" s="1392"/>
      <c r="M97" s="1810"/>
      <c r="N97" s="1810"/>
      <c r="O97" s="1810"/>
      <c r="P97" s="2172"/>
      <c r="Q97" s="2172"/>
      <c r="R97" s="680" t="s">
        <v>102</v>
      </c>
      <c r="S97" s="2247" t="str">
        <f>$K97</f>
        <v>1.1.1.10</v>
      </c>
      <c r="T97" s="2313" t="s">
        <v>1742</v>
      </c>
      <c r="U97" s="280"/>
      <c r="V97" s="749"/>
      <c r="W97" s="1278"/>
      <c r="X97" s="749"/>
      <c r="Y97" s="1278"/>
      <c r="Z97" s="2265"/>
      <c r="AA97" s="1928" t="s">
        <v>58</v>
      </c>
      <c r="AB97" s="2265"/>
      <c r="AC97" s="1928" t="s">
        <v>58</v>
      </c>
      <c r="AD97" s="2004" t="s">
        <v>58</v>
      </c>
      <c r="AE97" s="2233"/>
      <c r="AF97" s="2366">
        <v>1</v>
      </c>
      <c r="AG97" s="2317">
        <v>32.57</v>
      </c>
      <c r="AH97" s="1928" t="s">
        <v>58</v>
      </c>
      <c r="AI97" s="2233"/>
      <c r="AJ97" s="2366">
        <v>1</v>
      </c>
      <c r="AK97" s="2316" t="s">
        <v>735</v>
      </c>
      <c r="AL97" s="1928" t="s">
        <v>56</v>
      </c>
      <c r="AM97" s="2011"/>
      <c r="AN97" s="2366">
        <v>1</v>
      </c>
      <c r="AO97" s="2465" t="s">
        <v>24</v>
      </c>
      <c r="AP97" s="2311" t="s">
        <v>56</v>
      </c>
      <c r="AQ97" s="293"/>
      <c r="AR97" s="2366">
        <v>1</v>
      </c>
      <c r="AS97" s="2464" t="s">
        <v>24</v>
      </c>
      <c r="AT97" s="749">
        <f>AU97+AU97*20%</f>
        <v>0.4917</v>
      </c>
      <c r="AU97" s="1278">
        <v>0.40975</v>
      </c>
      <c r="AV97" s="749">
        <v>0</v>
      </c>
      <c r="AW97" s="1278">
        <v>0</v>
      </c>
      <c r="AX97" s="2265">
        <v>45292.423368055555</v>
      </c>
      <c r="AY97" s="1928" t="s">
        <v>58</v>
      </c>
      <c r="AZ97" s="2265">
        <v>45657.42356481482</v>
      </c>
      <c r="BA97" s="1928" t="s">
        <v>58</v>
      </c>
      <c r="BB97" s="1371"/>
      <c r="BC97" s="2168" t="s">
        <v>1718</v>
      </c>
      <c r="BD97" s="1673"/>
      <c r="BE97" s="1655"/>
      <c r="BF97" s="1655" t="str">
        <f>IF(T97="","",T97)</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160 до 225 мм включительно водопроводной сети абонентов диаметром до 20 мм включительно</v>
      </c>
      <c r="BG97" s="1655"/>
      <c r="BH97" s="1655"/>
    </row>
    <row customHeight="1" ht="14.25">
      <c r="A98" s="1386"/>
      <c r="B98" s="1386"/>
      <c r="C98" s="1386"/>
      <c r="D98" s="1386"/>
      <c r="E98" s="2174"/>
      <c r="F98" s="2174"/>
      <c r="G98" s="2174"/>
      <c r="H98" s="2174"/>
      <c r="I98" s="2201"/>
      <c r="J98" s="2201"/>
      <c r="K98" s="2171" t="str">
        <f>S48&amp;".9"</f>
        <v>1.1.1.9</v>
      </c>
      <c r="L98" s="1392"/>
      <c r="M98" s="1810"/>
      <c r="N98" s="1810"/>
      <c r="O98" s="1810"/>
      <c r="P98" s="2172"/>
      <c r="Q98" s="2172"/>
      <c r="R98" s="2253"/>
      <c r="S98" s="2248"/>
      <c r="T98" s="2314"/>
      <c r="U98" s="280"/>
      <c r="V98" s="3298"/>
      <c r="W98" s="3299"/>
      <c r="X98" s="3300"/>
      <c r="Y98" s="3301"/>
      <c r="Z98" s="3302"/>
      <c r="AA98" s="3303"/>
      <c r="AB98" s="3304"/>
      <c r="AC98" s="3305"/>
      <c r="AD98" s="2005"/>
      <c r="AE98" s="2233"/>
      <c r="AF98" s="2366"/>
      <c r="AG98" s="2317"/>
      <c r="AH98" s="1928"/>
      <c r="AI98" s="2233"/>
      <c r="AJ98" s="2366"/>
      <c r="AK98" s="2316"/>
      <c r="AL98" s="1928"/>
      <c r="AM98" s="2019"/>
      <c r="AN98" s="2366"/>
      <c r="AO98" s="2465" t="s">
        <v>24</v>
      </c>
      <c r="AP98" s="2312"/>
      <c r="AQ98" s="3306"/>
      <c r="AR98" s="3307"/>
      <c r="AS98" s="3308" t="s">
        <v>1719</v>
      </c>
      <c r="AT98" s="3309"/>
      <c r="AU98" s="3310"/>
      <c r="AV98" s="3311"/>
      <c r="AW98" s="3312"/>
      <c r="AX98" s="3313"/>
      <c r="AY98" s="3314"/>
      <c r="AZ98" s="3315"/>
      <c r="BA98" s="3316"/>
      <c r="BB98" s="3317"/>
      <c r="BC98" s="2169"/>
      <c r="BD98" s="1673"/>
      <c r="BE98" s="1655"/>
      <c r="BF98" s="1655"/>
      <c r="BG98" s="1655"/>
      <c r="BH98" s="1655"/>
    </row>
    <row customHeight="1" ht="14.25">
      <c r="A99" s="1386"/>
      <c r="B99" s="1386"/>
      <c r="C99" s="1386"/>
      <c r="D99" s="1386"/>
      <c r="E99" s="2174"/>
      <c r="F99" s="2174"/>
      <c r="G99" s="2174"/>
      <c r="H99" s="2174"/>
      <c r="I99" s="2201"/>
      <c r="J99" s="2201"/>
      <c r="K99" s="2171" t="str">
        <f>S48&amp;".9"</f>
        <v>1.1.1.9</v>
      </c>
      <c r="L99" s="1392"/>
      <c r="M99" s="1810"/>
      <c r="N99" s="1810"/>
      <c r="O99" s="1810"/>
      <c r="P99" s="2172"/>
      <c r="Q99" s="2172"/>
      <c r="R99" s="2253"/>
      <c r="S99" s="2248"/>
      <c r="T99" s="2314"/>
      <c r="U99" s="280"/>
      <c r="V99" s="3318"/>
      <c r="W99" s="3319"/>
      <c r="X99" s="3320"/>
      <c r="Y99" s="3321"/>
      <c r="Z99" s="3322"/>
      <c r="AA99" s="3323"/>
      <c r="AB99" s="3324"/>
      <c r="AC99" s="3325"/>
      <c r="AD99" s="2005"/>
      <c r="AE99" s="2233"/>
      <c r="AF99" s="2366"/>
      <c r="AG99" s="2317"/>
      <c r="AH99" s="1928"/>
      <c r="AI99" s="2233"/>
      <c r="AJ99" s="2366"/>
      <c r="AK99" s="2316"/>
      <c r="AL99" s="1928"/>
      <c r="AM99" s="3326"/>
      <c r="AN99" s="3327"/>
      <c r="AO99" s="3328" t="s">
        <v>1720</v>
      </c>
      <c r="AP99" s="3329"/>
      <c r="AQ99" s="3330"/>
      <c r="AR99" s="3331"/>
      <c r="AS99" s="3332"/>
      <c r="AT99" s="3333"/>
      <c r="AU99" s="3334"/>
      <c r="AV99" s="3335"/>
      <c r="AW99" s="3336"/>
      <c r="AX99" s="3337"/>
      <c r="AY99" s="3338"/>
      <c r="AZ99" s="3339"/>
      <c r="BA99" s="3340"/>
      <c r="BB99" s="3341"/>
      <c r="BC99" s="2169"/>
      <c r="BD99" s="1673"/>
      <c r="BE99" s="1655"/>
      <c r="BF99" s="1655"/>
      <c r="BG99" s="1655"/>
      <c r="BH99" s="1655"/>
    </row>
    <row customHeight="1" ht="14.25">
      <c r="A100" s="1386"/>
      <c r="B100" s="1386"/>
      <c r="C100" s="1386"/>
      <c r="D100" s="1386"/>
      <c r="E100" s="2174"/>
      <c r="F100" s="2174"/>
      <c r="G100" s="2174"/>
      <c r="H100" s="2174"/>
      <c r="I100" s="2201"/>
      <c r="J100" s="2201"/>
      <c r="K100" s="2171" t="str">
        <f>S48&amp;".9"</f>
        <v>1.1.1.9</v>
      </c>
      <c r="L100" s="1392"/>
      <c r="M100" s="1810"/>
      <c r="N100" s="1810"/>
      <c r="O100" s="1810"/>
      <c r="P100" s="2172"/>
      <c r="Q100" s="2172"/>
      <c r="R100" s="2253"/>
      <c r="S100" s="2248"/>
      <c r="T100" s="2314"/>
      <c r="U100" s="280"/>
      <c r="V100" s="3342"/>
      <c r="W100" s="3343"/>
      <c r="X100" s="3344"/>
      <c r="Y100" s="3345"/>
      <c r="Z100" s="3346"/>
      <c r="AA100" s="3347"/>
      <c r="AB100" s="3348"/>
      <c r="AC100" s="3349"/>
      <c r="AD100" s="2005"/>
      <c r="AE100" s="2233"/>
      <c r="AF100" s="2366"/>
      <c r="AG100" s="2317"/>
      <c r="AH100" s="1928"/>
      <c r="AI100" s="3350"/>
      <c r="AJ100" s="3351"/>
      <c r="AK100" s="3352" t="s">
        <v>1721</v>
      </c>
      <c r="AL100" s="3353"/>
      <c r="AM100" s="3354"/>
      <c r="AN100" s="3355"/>
      <c r="AO100" s="3356"/>
      <c r="AP100" s="3357"/>
      <c r="AQ100" s="3358"/>
      <c r="AR100" s="3359"/>
      <c r="AS100" s="3360"/>
      <c r="AT100" s="3361"/>
      <c r="AU100" s="3362"/>
      <c r="AV100" s="3363"/>
      <c r="AW100" s="3364"/>
      <c r="AX100" s="3365"/>
      <c r="AY100" s="3366"/>
      <c r="AZ100" s="3367"/>
      <c r="BA100" s="3368"/>
      <c r="BB100" s="3369"/>
      <c r="BC100" s="2169"/>
      <c r="BD100" s="1673"/>
      <c r="BE100" s="1655"/>
      <c r="BF100" s="1655"/>
      <c r="BG100" s="1655"/>
      <c r="BH100" s="1655"/>
    </row>
    <row customHeight="1" ht="40.833333333333336">
      <c r="A101" s="1386"/>
      <c r="B101" s="1386"/>
      <c r="C101" s="1386"/>
      <c r="D101" s="1386"/>
      <c r="E101" s="2174"/>
      <c r="F101" s="2174"/>
      <c r="G101" s="2174"/>
      <c r="H101" s="2174"/>
      <c r="I101" s="2201"/>
      <c r="J101" s="2201"/>
      <c r="K101" s="2171" t="str">
        <f>S48&amp;".9"</f>
        <v>1.1.1.9</v>
      </c>
      <c r="L101" s="1392"/>
      <c r="M101" s="1810"/>
      <c r="N101" s="1810"/>
      <c r="O101" s="1810"/>
      <c r="P101" s="2172"/>
      <c r="Q101" s="2172"/>
      <c r="R101" s="2253"/>
      <c r="S101" s="2249"/>
      <c r="T101" s="2315"/>
      <c r="U101" s="280"/>
      <c r="V101" s="3370"/>
      <c r="W101" s="3371" t="str">
        <f>Z97&amp;"-"&amp;AB97</f>
        <v>-</v>
      </c>
      <c r="X101" s="3372"/>
      <c r="Y101" s="3373" t="str">
        <f>AB97&amp;"-"&amp;AD97</f>
        <v>-да</v>
      </c>
      <c r="Z101" s="3374"/>
      <c r="AA101" s="3375"/>
      <c r="AB101" s="3376"/>
      <c r="AC101" s="3377"/>
      <c r="AD101" s="1933"/>
      <c r="AE101" s="3378"/>
      <c r="AF101" s="3379"/>
      <c r="AG101" s="3380" t="s">
        <v>1722</v>
      </c>
      <c r="AH101" s="3381"/>
      <c r="AI101" s="3382"/>
      <c r="AJ101" s="3383"/>
      <c r="AK101" s="3384"/>
      <c r="AL101" s="3385"/>
      <c r="AM101" s="3386"/>
      <c r="AN101" s="3387"/>
      <c r="AO101" s="3388"/>
      <c r="AP101" s="3389"/>
      <c r="AQ101" s="3390"/>
      <c r="AR101" s="3391"/>
      <c r="AS101" s="3392"/>
      <c r="AT101" s="3393"/>
      <c r="AU101" s="3394" t="str">
        <f>AX97&amp;"-"&amp;AZ97</f>
        <v>45292.423368055555-45657.42356481482</v>
      </c>
      <c r="AV101" s="3395"/>
      <c r="AW101" s="3396" t="str">
        <f>AZ97&amp;"-"&amp;BB97</f>
        <v>45657.42356481482-</v>
      </c>
      <c r="AX101" s="3397"/>
      <c r="AY101" s="3398"/>
      <c r="AZ101" s="3399"/>
      <c r="BA101" s="3400"/>
      <c r="BB101" s="3401" t="str">
        <f>BE97&amp;"-"&amp;BG97</f>
        <v>-</v>
      </c>
      <c r="BC101" s="2169"/>
      <c r="BD101" s="1673"/>
      <c r="BE101" s="1655"/>
      <c r="BF101" s="1655" t="str">
        <f>IF(T101="","",T101)</f>
        <v/>
      </c>
      <c r="BG101" s="1655"/>
      <c r="BH101" s="1655"/>
    </row>
    <row customHeight="1" ht="49.166666666666664">
      <c r="A102" s="1386"/>
      <c r="B102" s="1386"/>
      <c r="C102" s="1386"/>
      <c r="D102" s="1386"/>
      <c r="E102" s="2174"/>
      <c r="F102" s="2174"/>
      <c r="G102" s="2174"/>
      <c r="H102" s="2174"/>
      <c r="I102" s="2201"/>
      <c r="J102" s="2201"/>
      <c r="K102" s="2171" t="str">
        <f>S48&amp;".11"</f>
        <v>1.1.1.11</v>
      </c>
      <c r="L102" s="1392"/>
      <c r="M102" s="1810"/>
      <c r="N102" s="1810"/>
      <c r="O102" s="1810"/>
      <c r="P102" s="2172"/>
      <c r="Q102" s="2172"/>
      <c r="R102" s="680" t="s">
        <v>102</v>
      </c>
      <c r="S102" s="2247" t="str">
        <f>$K102</f>
        <v>1.1.1.11</v>
      </c>
      <c r="T102" s="2313" t="s">
        <v>1743</v>
      </c>
      <c r="U102" s="280"/>
      <c r="V102" s="749"/>
      <c r="W102" s="1278"/>
      <c r="X102" s="749"/>
      <c r="Y102" s="1278"/>
      <c r="Z102" s="2265"/>
      <c r="AA102" s="1928" t="s">
        <v>58</v>
      </c>
      <c r="AB102" s="2265"/>
      <c r="AC102" s="1928" t="s">
        <v>58</v>
      </c>
      <c r="AD102" s="2004" t="s">
        <v>58</v>
      </c>
      <c r="AE102" s="2233"/>
      <c r="AF102" s="2366">
        <v>1</v>
      </c>
      <c r="AG102" s="2317">
        <v>32.57</v>
      </c>
      <c r="AH102" s="1928" t="s">
        <v>58</v>
      </c>
      <c r="AI102" s="2233"/>
      <c r="AJ102" s="2366">
        <v>1</v>
      </c>
      <c r="AK102" s="2316" t="s">
        <v>766</v>
      </c>
      <c r="AL102" s="1928" t="s">
        <v>56</v>
      </c>
      <c r="AM102" s="2011"/>
      <c r="AN102" s="2366">
        <v>1</v>
      </c>
      <c r="AO102" s="2465" t="s">
        <v>24</v>
      </c>
      <c r="AP102" s="2311" t="s">
        <v>56</v>
      </c>
      <c r="AQ102" s="293"/>
      <c r="AR102" s="2366">
        <v>1</v>
      </c>
      <c r="AS102" s="2464" t="s">
        <v>24</v>
      </c>
      <c r="AT102" s="749">
        <f>AU102+AU102*20%</f>
        <v>0.956892</v>
      </c>
      <c r="AU102" s="1278">
        <v>0.79741</v>
      </c>
      <c r="AV102" s="749">
        <v>0</v>
      </c>
      <c r="AW102" s="1278">
        <v>0</v>
      </c>
      <c r="AX102" s="2265">
        <v>45292.425891203704</v>
      </c>
      <c r="AY102" s="1928" t="s">
        <v>58</v>
      </c>
      <c r="AZ102" s="2265">
        <v>45657.42594907407</v>
      </c>
      <c r="BA102" s="1928" t="s">
        <v>58</v>
      </c>
      <c r="BB102" s="1371"/>
      <c r="BC102" s="2168" t="s">
        <v>1718</v>
      </c>
      <c r="BD102" s="1673"/>
      <c r="BE102" s="1655"/>
      <c r="BF102" s="1655" t="str">
        <f>IF(T102="","",T102)</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225 мм водопроводной сети абонентов диаметром до 20 мм включительно</v>
      </c>
      <c r="BG102" s="1655"/>
      <c r="BH102" s="1655"/>
    </row>
    <row customHeight="1" ht="14.25">
      <c r="A103" s="1386"/>
      <c r="B103" s="1386"/>
      <c r="C103" s="1386"/>
      <c r="D103" s="1386"/>
      <c r="E103" s="2174"/>
      <c r="F103" s="2174"/>
      <c r="G103" s="2174"/>
      <c r="H103" s="2174"/>
      <c r="I103" s="2201"/>
      <c r="J103" s="2201"/>
      <c r="K103" s="2171" t="str">
        <f>S48&amp;".10"</f>
        <v>1.1.1.10</v>
      </c>
      <c r="L103" s="1392"/>
      <c r="M103" s="1810"/>
      <c r="N103" s="1810"/>
      <c r="O103" s="1810"/>
      <c r="P103" s="2172"/>
      <c r="Q103" s="2172"/>
      <c r="R103" s="2253"/>
      <c r="S103" s="2248"/>
      <c r="T103" s="2314"/>
      <c r="U103" s="280"/>
      <c r="V103" s="3402"/>
      <c r="W103" s="3403"/>
      <c r="X103" s="3404"/>
      <c r="Y103" s="3405"/>
      <c r="Z103" s="3406"/>
      <c r="AA103" s="3407"/>
      <c r="AB103" s="3408"/>
      <c r="AC103" s="3409"/>
      <c r="AD103" s="2005"/>
      <c r="AE103" s="2233"/>
      <c r="AF103" s="2366"/>
      <c r="AG103" s="2317"/>
      <c r="AH103" s="1928"/>
      <c r="AI103" s="2233"/>
      <c r="AJ103" s="2366"/>
      <c r="AK103" s="2316"/>
      <c r="AL103" s="1928"/>
      <c r="AM103" s="2019"/>
      <c r="AN103" s="2366"/>
      <c r="AO103" s="2465" t="s">
        <v>24</v>
      </c>
      <c r="AP103" s="2312"/>
      <c r="AQ103" s="3410"/>
      <c r="AR103" s="3411"/>
      <c r="AS103" s="3412" t="s">
        <v>1719</v>
      </c>
      <c r="AT103" s="3413"/>
      <c r="AU103" s="3414"/>
      <c r="AV103" s="3415"/>
      <c r="AW103" s="3416"/>
      <c r="AX103" s="3417"/>
      <c r="AY103" s="3418"/>
      <c r="AZ103" s="3419"/>
      <c r="BA103" s="3420"/>
      <c r="BB103" s="3421"/>
      <c r="BC103" s="2169"/>
      <c r="BD103" s="1673"/>
      <c r="BE103" s="1655"/>
      <c r="BF103" s="1655"/>
      <c r="BG103" s="1655"/>
      <c r="BH103" s="1655"/>
    </row>
    <row customHeight="1" ht="14.25">
      <c r="A104" s="1386"/>
      <c r="B104" s="1386"/>
      <c r="C104" s="1386"/>
      <c r="D104" s="1386"/>
      <c r="E104" s="2174"/>
      <c r="F104" s="2174"/>
      <c r="G104" s="2174"/>
      <c r="H104" s="2174"/>
      <c r="I104" s="2201"/>
      <c r="J104" s="2201"/>
      <c r="K104" s="2171" t="str">
        <f>S48&amp;".10"</f>
        <v>1.1.1.10</v>
      </c>
      <c r="L104" s="1392"/>
      <c r="M104" s="1810"/>
      <c r="N104" s="1810"/>
      <c r="O104" s="1810"/>
      <c r="P104" s="2172"/>
      <c r="Q104" s="2172"/>
      <c r="R104" s="2253"/>
      <c r="S104" s="2248"/>
      <c r="T104" s="2314"/>
      <c r="U104" s="280"/>
      <c r="V104" s="3422"/>
      <c r="W104" s="3423"/>
      <c r="X104" s="3424"/>
      <c r="Y104" s="3425"/>
      <c r="Z104" s="3426"/>
      <c r="AA104" s="3427"/>
      <c r="AB104" s="3428"/>
      <c r="AC104" s="3429"/>
      <c r="AD104" s="2005"/>
      <c r="AE104" s="2233"/>
      <c r="AF104" s="2366"/>
      <c r="AG104" s="2317"/>
      <c r="AH104" s="1928"/>
      <c r="AI104" s="2233"/>
      <c r="AJ104" s="2366"/>
      <c r="AK104" s="2316"/>
      <c r="AL104" s="1928"/>
      <c r="AM104" s="3430"/>
      <c r="AN104" s="3431"/>
      <c r="AO104" s="3432" t="s">
        <v>1720</v>
      </c>
      <c r="AP104" s="3433"/>
      <c r="AQ104" s="3434"/>
      <c r="AR104" s="3435"/>
      <c r="AS104" s="3436"/>
      <c r="AT104" s="3437"/>
      <c r="AU104" s="3438"/>
      <c r="AV104" s="3439"/>
      <c r="AW104" s="3440"/>
      <c r="AX104" s="3441"/>
      <c r="AY104" s="3442"/>
      <c r="AZ104" s="3443"/>
      <c r="BA104" s="3444"/>
      <c r="BB104" s="3445"/>
      <c r="BC104" s="2169"/>
      <c r="BD104" s="1673"/>
      <c r="BE104" s="1655"/>
      <c r="BF104" s="1655"/>
      <c r="BG104" s="1655"/>
      <c r="BH104" s="1655"/>
    </row>
    <row customHeight="1" ht="14.25">
      <c r="A105" s="1386"/>
      <c r="B105" s="1386"/>
      <c r="C105" s="1386"/>
      <c r="D105" s="1386"/>
      <c r="E105" s="2174"/>
      <c r="F105" s="2174"/>
      <c r="G105" s="2174"/>
      <c r="H105" s="2174"/>
      <c r="I105" s="2201"/>
      <c r="J105" s="2201"/>
      <c r="K105" s="2171" t="str">
        <f>S48&amp;".10"</f>
        <v>1.1.1.10</v>
      </c>
      <c r="L105" s="1392"/>
      <c r="M105" s="1810"/>
      <c r="N105" s="1810"/>
      <c r="O105" s="1810"/>
      <c r="P105" s="2172"/>
      <c r="Q105" s="2172"/>
      <c r="R105" s="2253"/>
      <c r="S105" s="2248"/>
      <c r="T105" s="2314"/>
      <c r="U105" s="280"/>
      <c r="V105" s="3446"/>
      <c r="W105" s="3447"/>
      <c r="X105" s="3448"/>
      <c r="Y105" s="3449"/>
      <c r="Z105" s="3450"/>
      <c r="AA105" s="3451"/>
      <c r="AB105" s="3452"/>
      <c r="AC105" s="3453"/>
      <c r="AD105" s="2005"/>
      <c r="AE105" s="2233"/>
      <c r="AF105" s="2366"/>
      <c r="AG105" s="2317"/>
      <c r="AH105" s="1928"/>
      <c r="AI105" s="3454"/>
      <c r="AJ105" s="3455"/>
      <c r="AK105" s="3456" t="s">
        <v>1721</v>
      </c>
      <c r="AL105" s="3457"/>
      <c r="AM105" s="3458"/>
      <c r="AN105" s="3459"/>
      <c r="AO105" s="3460"/>
      <c r="AP105" s="3461"/>
      <c r="AQ105" s="3462"/>
      <c r="AR105" s="3463"/>
      <c r="AS105" s="3464"/>
      <c r="AT105" s="3465"/>
      <c r="AU105" s="3466"/>
      <c r="AV105" s="3467"/>
      <c r="AW105" s="3468"/>
      <c r="AX105" s="3469"/>
      <c r="AY105" s="3470"/>
      <c r="AZ105" s="3471"/>
      <c r="BA105" s="3472"/>
      <c r="BB105" s="3473"/>
      <c r="BC105" s="2169"/>
      <c r="BD105" s="1673"/>
      <c r="BE105" s="1655"/>
      <c r="BF105" s="1655"/>
      <c r="BG105" s="1655"/>
      <c r="BH105" s="1655"/>
    </row>
    <row customHeight="1" ht="35">
      <c r="A106" s="1386"/>
      <c r="B106" s="1386"/>
      <c r="C106" s="1386"/>
      <c r="D106" s="1386"/>
      <c r="E106" s="2174"/>
      <c r="F106" s="2174"/>
      <c r="G106" s="2174"/>
      <c r="H106" s="2174"/>
      <c r="I106" s="2201"/>
      <c r="J106" s="2201"/>
      <c r="K106" s="2171" t="str">
        <f>S48&amp;".10"</f>
        <v>1.1.1.10</v>
      </c>
      <c r="L106" s="1392"/>
      <c r="M106" s="1810"/>
      <c r="N106" s="1810"/>
      <c r="O106" s="1810"/>
      <c r="P106" s="2172"/>
      <c r="Q106" s="2172"/>
      <c r="R106" s="2253"/>
      <c r="S106" s="2249"/>
      <c r="T106" s="2315"/>
      <c r="U106" s="280"/>
      <c r="V106" s="3474"/>
      <c r="W106" s="3475" t="str">
        <f>Z102&amp;"-"&amp;AB102</f>
        <v>-</v>
      </c>
      <c r="X106" s="3476"/>
      <c r="Y106" s="3477" t="str">
        <f>AB102&amp;"-"&amp;AD102</f>
        <v>-да</v>
      </c>
      <c r="Z106" s="3478"/>
      <c r="AA106" s="3479"/>
      <c r="AB106" s="3480"/>
      <c r="AC106" s="3481"/>
      <c r="AD106" s="1933"/>
      <c r="AE106" s="3482"/>
      <c r="AF106" s="3483"/>
      <c r="AG106" s="3484" t="s">
        <v>1722</v>
      </c>
      <c r="AH106" s="3485"/>
      <c r="AI106" s="3486"/>
      <c r="AJ106" s="3487"/>
      <c r="AK106" s="3488"/>
      <c r="AL106" s="3489"/>
      <c r="AM106" s="3490"/>
      <c r="AN106" s="3491"/>
      <c r="AO106" s="3492"/>
      <c r="AP106" s="3493"/>
      <c r="AQ106" s="3494"/>
      <c r="AR106" s="3495"/>
      <c r="AS106" s="3496"/>
      <c r="AT106" s="3497"/>
      <c r="AU106" s="3498" t="str">
        <f>AX102&amp;"-"&amp;AZ102</f>
        <v>45292.425891203704-45657.42594907407</v>
      </c>
      <c r="AV106" s="3499"/>
      <c r="AW106" s="3500" t="str">
        <f>AZ102&amp;"-"&amp;BB102</f>
        <v>45657.42594907407-</v>
      </c>
      <c r="AX106" s="3501"/>
      <c r="AY106" s="3502"/>
      <c r="AZ106" s="3503"/>
      <c r="BA106" s="3504"/>
      <c r="BB106" s="3505" t="str">
        <f>BE102&amp;"-"&amp;BG102</f>
        <v>-</v>
      </c>
      <c r="BC106" s="2169"/>
      <c r="BD106" s="1673"/>
      <c r="BE106" s="1655"/>
      <c r="BF106" s="1655" t="str">
        <f>IF(T106="","",T106)</f>
        <v/>
      </c>
      <c r="BG106" s="1655"/>
      <c r="BH106" s="1655"/>
    </row>
    <row customHeight="1" ht="59.166666666666664">
      <c r="A107" s="1386"/>
      <c r="B107" s="1386"/>
      <c r="C107" s="1386"/>
      <c r="D107" s="1386"/>
      <c r="E107" s="2174"/>
      <c r="F107" s="2174"/>
      <c r="G107" s="2174"/>
      <c r="H107" s="2174"/>
      <c r="I107" s="2201"/>
      <c r="J107" s="2201"/>
      <c r="K107" s="2171" t="str">
        <f>S48&amp;".12"</f>
        <v>1.1.1.12</v>
      </c>
      <c r="L107" s="1392"/>
      <c r="M107" s="1810"/>
      <c r="N107" s="1810"/>
      <c r="O107" s="1810"/>
      <c r="P107" s="2172"/>
      <c r="Q107" s="2172"/>
      <c r="R107" s="680" t="s">
        <v>102</v>
      </c>
      <c r="S107" s="2247" t="str">
        <f>$K107</f>
        <v>1.1.1.12</v>
      </c>
      <c r="T107" s="2313" t="s">
        <v>1744</v>
      </c>
      <c r="U107" s="280"/>
      <c r="V107" s="749"/>
      <c r="W107" s="1278"/>
      <c r="X107" s="749"/>
      <c r="Y107" s="1278"/>
      <c r="Z107" s="2265"/>
      <c r="AA107" s="1928" t="s">
        <v>58</v>
      </c>
      <c r="AB107" s="2265"/>
      <c r="AC107" s="1928" t="s">
        <v>58</v>
      </c>
      <c r="AD107" s="2004" t="s">
        <v>58</v>
      </c>
      <c r="AE107" s="2233"/>
      <c r="AF107" s="2366">
        <v>1</v>
      </c>
      <c r="AG107" s="2317">
        <v>50.89</v>
      </c>
      <c r="AH107" s="1928" t="s">
        <v>58</v>
      </c>
      <c r="AI107" s="2233"/>
      <c r="AJ107" s="2366">
        <v>1</v>
      </c>
      <c r="AK107" s="2316" t="s">
        <v>621</v>
      </c>
      <c r="AL107" s="1928" t="s">
        <v>56</v>
      </c>
      <c r="AM107" s="2011"/>
      <c r="AN107" s="2366">
        <v>1</v>
      </c>
      <c r="AO107" s="2465" t="s">
        <v>24</v>
      </c>
      <c r="AP107" s="2311" t="s">
        <v>56</v>
      </c>
      <c r="AQ107" s="293"/>
      <c r="AR107" s="2366">
        <v>1</v>
      </c>
      <c r="AS107" s="2464" t="s">
        <v>24</v>
      </c>
      <c r="AT107" s="749">
        <f>AU107+AU107*20%</f>
        <v>0.071016</v>
      </c>
      <c r="AU107" s="1278">
        <v>0.05918</v>
      </c>
      <c r="AV107" s="749">
        <v>0</v>
      </c>
      <c r="AW107" s="1278">
        <v>0</v>
      </c>
      <c r="AX107" s="2265">
        <v>45292.431655092594</v>
      </c>
      <c r="AY107" s="1928" t="s">
        <v>58</v>
      </c>
      <c r="AZ107" s="2265">
        <v>45657.43170138889</v>
      </c>
      <c r="BA107" s="1928" t="s">
        <v>58</v>
      </c>
      <c r="BB107" s="1371"/>
      <c r="BC107" s="2168" t="s">
        <v>1718</v>
      </c>
      <c r="BD107" s="1673"/>
      <c r="BE107" s="1655"/>
      <c r="BF107" s="1655" t="str">
        <f>IF(T107="","",T107)</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32 мм и менее водопроводной сети абонентов диаметром свыше 20 до 25 мм включительно</v>
      </c>
      <c r="BG107" s="1655"/>
      <c r="BH107" s="1655"/>
    </row>
    <row customHeight="1" ht="14.25">
      <c r="A108" s="1386"/>
      <c r="B108" s="1386"/>
      <c r="C108" s="1386"/>
      <c r="D108" s="1386"/>
      <c r="E108" s="2174"/>
      <c r="F108" s="2174"/>
      <c r="G108" s="2174"/>
      <c r="H108" s="2174"/>
      <c r="I108" s="2201"/>
      <c r="J108" s="2201"/>
      <c r="K108" s="2171" t="str">
        <f>S48&amp;".11"</f>
        <v>1.1.1.11</v>
      </c>
      <c r="L108" s="1392"/>
      <c r="M108" s="1810"/>
      <c r="N108" s="1810"/>
      <c r="O108" s="1810"/>
      <c r="P108" s="2172"/>
      <c r="Q108" s="2172"/>
      <c r="R108" s="2253"/>
      <c r="S108" s="2248"/>
      <c r="T108" s="2314"/>
      <c r="U108" s="280"/>
      <c r="V108" s="3506"/>
      <c r="W108" s="3507"/>
      <c r="X108" s="3508"/>
      <c r="Y108" s="3509"/>
      <c r="Z108" s="3510"/>
      <c r="AA108" s="3511"/>
      <c r="AB108" s="3512"/>
      <c r="AC108" s="3513"/>
      <c r="AD108" s="2005"/>
      <c r="AE108" s="2233"/>
      <c r="AF108" s="2366"/>
      <c r="AG108" s="2317"/>
      <c r="AH108" s="1928"/>
      <c r="AI108" s="2233"/>
      <c r="AJ108" s="2366"/>
      <c r="AK108" s="2316"/>
      <c r="AL108" s="1928"/>
      <c r="AM108" s="2019"/>
      <c r="AN108" s="2366"/>
      <c r="AO108" s="2465" t="s">
        <v>24</v>
      </c>
      <c r="AP108" s="2312"/>
      <c r="AQ108" s="3514"/>
      <c r="AR108" s="3515"/>
      <c r="AS108" s="3516" t="s">
        <v>1719</v>
      </c>
      <c r="AT108" s="3517"/>
      <c r="AU108" s="3518"/>
      <c r="AV108" s="3519"/>
      <c r="AW108" s="3520"/>
      <c r="AX108" s="3521"/>
      <c r="AY108" s="3522"/>
      <c r="AZ108" s="3523"/>
      <c r="BA108" s="3524"/>
      <c r="BB108" s="3525"/>
      <c r="BC108" s="2169"/>
      <c r="BD108" s="1673"/>
      <c r="BE108" s="1655"/>
      <c r="BF108" s="1655"/>
      <c r="BG108" s="1655"/>
      <c r="BH108" s="1655"/>
    </row>
    <row customHeight="1" ht="14.25">
      <c r="A109" s="1386"/>
      <c r="B109" s="1386"/>
      <c r="C109" s="1386"/>
      <c r="D109" s="1386"/>
      <c r="E109" s="2174"/>
      <c r="F109" s="2174"/>
      <c r="G109" s="2174"/>
      <c r="H109" s="2174"/>
      <c r="I109" s="2201"/>
      <c r="J109" s="2201"/>
      <c r="K109" s="2171" t="str">
        <f>S48&amp;".11"</f>
        <v>1.1.1.11</v>
      </c>
      <c r="L109" s="1392"/>
      <c r="M109" s="1810"/>
      <c r="N109" s="1810"/>
      <c r="O109" s="1810"/>
      <c r="P109" s="2172"/>
      <c r="Q109" s="2172"/>
      <c r="R109" s="2253"/>
      <c r="S109" s="2248"/>
      <c r="T109" s="2314"/>
      <c r="U109" s="280"/>
      <c r="V109" s="3526"/>
      <c r="W109" s="3527"/>
      <c r="X109" s="3528"/>
      <c r="Y109" s="3529"/>
      <c r="Z109" s="3530"/>
      <c r="AA109" s="3531"/>
      <c r="AB109" s="3532"/>
      <c r="AC109" s="3533"/>
      <c r="AD109" s="2005"/>
      <c r="AE109" s="2233"/>
      <c r="AF109" s="2366"/>
      <c r="AG109" s="2317"/>
      <c r="AH109" s="1928"/>
      <c r="AI109" s="2233"/>
      <c r="AJ109" s="2366"/>
      <c r="AK109" s="2316"/>
      <c r="AL109" s="1928"/>
      <c r="AM109" s="3534"/>
      <c r="AN109" s="3535"/>
      <c r="AO109" s="3536" t="s">
        <v>1720</v>
      </c>
      <c r="AP109" s="3537"/>
      <c r="AQ109" s="3538"/>
      <c r="AR109" s="3539"/>
      <c r="AS109" s="3540"/>
      <c r="AT109" s="3541"/>
      <c r="AU109" s="3542"/>
      <c r="AV109" s="3543"/>
      <c r="AW109" s="3544"/>
      <c r="AX109" s="3545"/>
      <c r="AY109" s="3546"/>
      <c r="AZ109" s="3547"/>
      <c r="BA109" s="3548"/>
      <c r="BB109" s="3549"/>
      <c r="BC109" s="2169"/>
      <c r="BD109" s="1673"/>
      <c r="BE109" s="1655"/>
      <c r="BF109" s="1655"/>
      <c r="BG109" s="1655"/>
      <c r="BH109" s="1655"/>
    </row>
    <row customHeight="1" ht="14.25">
      <c r="A110" s="1386"/>
      <c r="B110" s="1386"/>
      <c r="C110" s="1386"/>
      <c r="D110" s="1386"/>
      <c r="E110" s="2174"/>
      <c r="F110" s="2174"/>
      <c r="G110" s="2174"/>
      <c r="H110" s="2174"/>
      <c r="I110" s="2201"/>
      <c r="J110" s="2201"/>
      <c r="K110" s="2171" t="str">
        <f>S48&amp;".11"</f>
        <v>1.1.1.11</v>
      </c>
      <c r="L110" s="1392"/>
      <c r="M110" s="1810"/>
      <c r="N110" s="1810"/>
      <c r="O110" s="1810"/>
      <c r="P110" s="2172"/>
      <c r="Q110" s="2172"/>
      <c r="R110" s="2253"/>
      <c r="S110" s="2248"/>
      <c r="T110" s="2314"/>
      <c r="U110" s="280"/>
      <c r="V110" s="3550"/>
      <c r="W110" s="3551"/>
      <c r="X110" s="3552"/>
      <c r="Y110" s="3553"/>
      <c r="Z110" s="3554"/>
      <c r="AA110" s="3555"/>
      <c r="AB110" s="3556"/>
      <c r="AC110" s="3557"/>
      <c r="AD110" s="2005"/>
      <c r="AE110" s="2233"/>
      <c r="AF110" s="2366"/>
      <c r="AG110" s="2317"/>
      <c r="AH110" s="1928"/>
      <c r="AI110" s="3558"/>
      <c r="AJ110" s="3559"/>
      <c r="AK110" s="3560" t="s">
        <v>1721</v>
      </c>
      <c r="AL110" s="3561"/>
      <c r="AM110" s="3562"/>
      <c r="AN110" s="3563"/>
      <c r="AO110" s="3564"/>
      <c r="AP110" s="3565"/>
      <c r="AQ110" s="3566"/>
      <c r="AR110" s="3567"/>
      <c r="AS110" s="3568"/>
      <c r="AT110" s="3569"/>
      <c r="AU110" s="3570"/>
      <c r="AV110" s="3571"/>
      <c r="AW110" s="3572"/>
      <c r="AX110" s="3573"/>
      <c r="AY110" s="3574"/>
      <c r="AZ110" s="3575"/>
      <c r="BA110" s="3576"/>
      <c r="BB110" s="3577"/>
      <c r="BC110" s="2169"/>
      <c r="BD110" s="1673"/>
      <c r="BE110" s="1655"/>
      <c r="BF110" s="1655"/>
      <c r="BG110" s="1655"/>
      <c r="BH110" s="1655"/>
    </row>
    <row customHeight="1" ht="35.833333333333336">
      <c r="A111" s="1386"/>
      <c r="B111" s="1386"/>
      <c r="C111" s="1386"/>
      <c r="D111" s="1386"/>
      <c r="E111" s="2174"/>
      <c r="F111" s="2174"/>
      <c r="G111" s="2174"/>
      <c r="H111" s="2174"/>
      <c r="I111" s="2201"/>
      <c r="J111" s="2201"/>
      <c r="K111" s="2171" t="str">
        <f>S48&amp;".11"</f>
        <v>1.1.1.11</v>
      </c>
      <c r="L111" s="1392"/>
      <c r="M111" s="1810"/>
      <c r="N111" s="1810"/>
      <c r="O111" s="1810"/>
      <c r="P111" s="2172"/>
      <c r="Q111" s="2172"/>
      <c r="R111" s="2253"/>
      <c r="S111" s="2249"/>
      <c r="T111" s="2315"/>
      <c r="U111" s="280"/>
      <c r="V111" s="3578"/>
      <c r="W111" s="3579" t="str">
        <f>Z107&amp;"-"&amp;AB107</f>
        <v>-</v>
      </c>
      <c r="X111" s="3580"/>
      <c r="Y111" s="3581" t="str">
        <f>AB107&amp;"-"&amp;AD107</f>
        <v>-да</v>
      </c>
      <c r="Z111" s="3582"/>
      <c r="AA111" s="3583"/>
      <c r="AB111" s="3584"/>
      <c r="AC111" s="3585"/>
      <c r="AD111" s="1933"/>
      <c r="AE111" s="3586"/>
      <c r="AF111" s="3587"/>
      <c r="AG111" s="3588" t="s">
        <v>1722</v>
      </c>
      <c r="AH111" s="3589"/>
      <c r="AI111" s="3590"/>
      <c r="AJ111" s="3591"/>
      <c r="AK111" s="3592"/>
      <c r="AL111" s="3593"/>
      <c r="AM111" s="3594"/>
      <c r="AN111" s="3595"/>
      <c r="AO111" s="3596"/>
      <c r="AP111" s="3597"/>
      <c r="AQ111" s="3598"/>
      <c r="AR111" s="3599"/>
      <c r="AS111" s="3600"/>
      <c r="AT111" s="3601"/>
      <c r="AU111" s="3602" t="str">
        <f>AX107&amp;"-"&amp;AZ107</f>
        <v>45292.431655092594-45657.43170138889</v>
      </c>
      <c r="AV111" s="3603"/>
      <c r="AW111" s="3604" t="str">
        <f>AZ107&amp;"-"&amp;BB107</f>
        <v>45657.43170138889-</v>
      </c>
      <c r="AX111" s="3605"/>
      <c r="AY111" s="3606"/>
      <c r="AZ111" s="3607"/>
      <c r="BA111" s="3608"/>
      <c r="BB111" s="3609" t="str">
        <f>BE107&amp;"-"&amp;BG107</f>
        <v>-</v>
      </c>
      <c r="BC111" s="2169"/>
      <c r="BD111" s="1673"/>
      <c r="BE111" s="1655"/>
      <c r="BF111" s="1655" t="str">
        <f>IF(T111="","",T111)</f>
        <v/>
      </c>
      <c r="BG111" s="1655"/>
      <c r="BH111" s="1655"/>
    </row>
    <row customHeight="1" ht="61.66666666666666">
      <c r="A112" s="1386"/>
      <c r="B112" s="1386"/>
      <c r="C112" s="1386"/>
      <c r="D112" s="1386"/>
      <c r="E112" s="2174"/>
      <c r="F112" s="2174"/>
      <c r="G112" s="2174"/>
      <c r="H112" s="2174"/>
      <c r="I112" s="2201"/>
      <c r="J112" s="2201"/>
      <c r="K112" s="2171" t="str">
        <f>S48&amp;".13"</f>
        <v>1.1.1.13</v>
      </c>
      <c r="L112" s="1392"/>
      <c r="M112" s="1810"/>
      <c r="N112" s="1810"/>
      <c r="O112" s="1810"/>
      <c r="P112" s="2172"/>
      <c r="Q112" s="2172"/>
      <c r="R112" s="680" t="s">
        <v>102</v>
      </c>
      <c r="S112" s="2247" t="str">
        <f>$K112</f>
        <v>1.1.1.13</v>
      </c>
      <c r="T112" s="2313" t="s">
        <v>1745</v>
      </c>
      <c r="U112" s="280"/>
      <c r="V112" s="749"/>
      <c r="W112" s="1278"/>
      <c r="X112" s="749"/>
      <c r="Y112" s="1278"/>
      <c r="Z112" s="2265"/>
      <c r="AA112" s="1928" t="s">
        <v>58</v>
      </c>
      <c r="AB112" s="2265"/>
      <c r="AC112" s="1928" t="s">
        <v>58</v>
      </c>
      <c r="AD112" s="2004" t="s">
        <v>58</v>
      </c>
      <c r="AE112" s="2233"/>
      <c r="AF112" s="2366">
        <v>1</v>
      </c>
      <c r="AG112" s="2317">
        <v>50.89</v>
      </c>
      <c r="AH112" s="1928" t="s">
        <v>58</v>
      </c>
      <c r="AI112" s="2233"/>
      <c r="AJ112" s="2366">
        <v>1</v>
      </c>
      <c r="AK112" s="2316" t="s">
        <v>621</v>
      </c>
      <c r="AL112" s="1928" t="s">
        <v>56</v>
      </c>
      <c r="AM112" s="2011"/>
      <c r="AN112" s="2366">
        <v>1</v>
      </c>
      <c r="AO112" s="2465" t="s">
        <v>24</v>
      </c>
      <c r="AP112" s="2311" t="s">
        <v>56</v>
      </c>
      <c r="AQ112" s="293"/>
      <c r="AR112" s="2366">
        <v>1</v>
      </c>
      <c r="AS112" s="2464" t="s">
        <v>24</v>
      </c>
      <c r="AT112" s="749">
        <f>AU112+AU112*20%</f>
        <v>0.071664</v>
      </c>
      <c r="AU112" s="1278">
        <v>0.05972</v>
      </c>
      <c r="AV112" s="749">
        <v>0</v>
      </c>
      <c r="AW112" s="1278">
        <v>0</v>
      </c>
      <c r="AX112" s="2265">
        <v>45292.432962962965</v>
      </c>
      <c r="AY112" s="1928" t="s">
        <v>58</v>
      </c>
      <c r="AZ112" s="2265">
        <v>45657.43304398148</v>
      </c>
      <c r="BA112" s="1928" t="s">
        <v>58</v>
      </c>
      <c r="BB112" s="1371"/>
      <c r="BC112" s="2168" t="s">
        <v>1718</v>
      </c>
      <c r="BD112" s="1673"/>
      <c r="BE112" s="1655"/>
      <c r="BF112" s="1655" t="str">
        <f>IF(T112="","",T112)</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32 до 40 мм включительно водопроводной сети абонентов диаметром свыше 20 до 25 мм включительно</v>
      </c>
      <c r="BG112" s="1655"/>
      <c r="BH112" s="1655"/>
    </row>
    <row customHeight="1" ht="14.25">
      <c r="A113" s="1386"/>
      <c r="B113" s="1386"/>
      <c r="C113" s="1386"/>
      <c r="D113" s="1386"/>
      <c r="E113" s="2174"/>
      <c r="F113" s="2174"/>
      <c r="G113" s="2174"/>
      <c r="H113" s="2174"/>
      <c r="I113" s="2201"/>
      <c r="J113" s="2201"/>
      <c r="K113" s="2171" t="str">
        <f>S48&amp;".12"</f>
        <v>1.1.1.12</v>
      </c>
      <c r="L113" s="1392"/>
      <c r="M113" s="1810"/>
      <c r="N113" s="1810"/>
      <c r="O113" s="1810"/>
      <c r="P113" s="2172"/>
      <c r="Q113" s="2172"/>
      <c r="R113" s="2253"/>
      <c r="S113" s="2248"/>
      <c r="T113" s="2314"/>
      <c r="U113" s="280"/>
      <c r="V113" s="3610"/>
      <c r="W113" s="3611"/>
      <c r="X113" s="3612"/>
      <c r="Y113" s="3613"/>
      <c r="Z113" s="3614"/>
      <c r="AA113" s="3615"/>
      <c r="AB113" s="3616"/>
      <c r="AC113" s="3617"/>
      <c r="AD113" s="2005"/>
      <c r="AE113" s="2233"/>
      <c r="AF113" s="2366"/>
      <c r="AG113" s="2317"/>
      <c r="AH113" s="1928"/>
      <c r="AI113" s="2233"/>
      <c r="AJ113" s="2366"/>
      <c r="AK113" s="2316"/>
      <c r="AL113" s="1928"/>
      <c r="AM113" s="2019"/>
      <c r="AN113" s="2366"/>
      <c r="AO113" s="2465" t="s">
        <v>24</v>
      </c>
      <c r="AP113" s="2312"/>
      <c r="AQ113" s="3618"/>
      <c r="AR113" s="3619"/>
      <c r="AS113" s="3620" t="s">
        <v>1719</v>
      </c>
      <c r="AT113" s="3621"/>
      <c r="AU113" s="3622"/>
      <c r="AV113" s="3623"/>
      <c r="AW113" s="3624"/>
      <c r="AX113" s="3625"/>
      <c r="AY113" s="3626"/>
      <c r="AZ113" s="3627"/>
      <c r="BA113" s="3628"/>
      <c r="BB113" s="3629"/>
      <c r="BC113" s="2169"/>
      <c r="BD113" s="1673"/>
      <c r="BE113" s="1655"/>
      <c r="BF113" s="1655"/>
      <c r="BG113" s="1655"/>
      <c r="BH113" s="1655"/>
    </row>
    <row customHeight="1" ht="14.25">
      <c r="A114" s="1386"/>
      <c r="B114" s="1386"/>
      <c r="C114" s="1386"/>
      <c r="D114" s="1386"/>
      <c r="E114" s="2174"/>
      <c r="F114" s="2174"/>
      <c r="G114" s="2174"/>
      <c r="H114" s="2174"/>
      <c r="I114" s="2201"/>
      <c r="J114" s="2201"/>
      <c r="K114" s="2171" t="str">
        <f>S48&amp;".12"</f>
        <v>1.1.1.12</v>
      </c>
      <c r="L114" s="1392"/>
      <c r="M114" s="1810"/>
      <c r="N114" s="1810"/>
      <c r="O114" s="1810"/>
      <c r="P114" s="2172"/>
      <c r="Q114" s="2172"/>
      <c r="R114" s="2253"/>
      <c r="S114" s="2248"/>
      <c r="T114" s="2314"/>
      <c r="U114" s="280"/>
      <c r="V114" s="3630"/>
      <c r="W114" s="3631"/>
      <c r="X114" s="3632"/>
      <c r="Y114" s="3633"/>
      <c r="Z114" s="3634"/>
      <c r="AA114" s="3635"/>
      <c r="AB114" s="3636"/>
      <c r="AC114" s="3637"/>
      <c r="AD114" s="2005"/>
      <c r="AE114" s="2233"/>
      <c r="AF114" s="2366"/>
      <c r="AG114" s="2317"/>
      <c r="AH114" s="1928"/>
      <c r="AI114" s="2233"/>
      <c r="AJ114" s="2366"/>
      <c r="AK114" s="2316"/>
      <c r="AL114" s="1928"/>
      <c r="AM114" s="3638"/>
      <c r="AN114" s="3639"/>
      <c r="AO114" s="3640" t="s">
        <v>1720</v>
      </c>
      <c r="AP114" s="3641"/>
      <c r="AQ114" s="3642"/>
      <c r="AR114" s="3643"/>
      <c r="AS114" s="3644"/>
      <c r="AT114" s="3645"/>
      <c r="AU114" s="3646"/>
      <c r="AV114" s="3647"/>
      <c r="AW114" s="3648"/>
      <c r="AX114" s="3649"/>
      <c r="AY114" s="3650"/>
      <c r="AZ114" s="3651"/>
      <c r="BA114" s="3652"/>
      <c r="BB114" s="3653"/>
      <c r="BC114" s="2169"/>
      <c r="BD114" s="1673"/>
      <c r="BE114" s="1655"/>
      <c r="BF114" s="1655"/>
      <c r="BG114" s="1655"/>
      <c r="BH114" s="1655"/>
    </row>
    <row customHeight="1" ht="14.25">
      <c r="A115" s="1386"/>
      <c r="B115" s="1386"/>
      <c r="C115" s="1386"/>
      <c r="D115" s="1386"/>
      <c r="E115" s="2174"/>
      <c r="F115" s="2174"/>
      <c r="G115" s="2174"/>
      <c r="H115" s="2174"/>
      <c r="I115" s="2201"/>
      <c r="J115" s="2201"/>
      <c r="K115" s="2171" t="str">
        <f>S48&amp;".12"</f>
        <v>1.1.1.12</v>
      </c>
      <c r="L115" s="1392"/>
      <c r="M115" s="1810"/>
      <c r="N115" s="1810"/>
      <c r="O115" s="1810"/>
      <c r="P115" s="2172"/>
      <c r="Q115" s="2172"/>
      <c r="R115" s="2253"/>
      <c r="S115" s="2248"/>
      <c r="T115" s="2314"/>
      <c r="U115" s="280"/>
      <c r="V115" s="3654"/>
      <c r="W115" s="3655"/>
      <c r="X115" s="3656"/>
      <c r="Y115" s="3657"/>
      <c r="Z115" s="3658"/>
      <c r="AA115" s="3659"/>
      <c r="AB115" s="3660"/>
      <c r="AC115" s="3661"/>
      <c r="AD115" s="2005"/>
      <c r="AE115" s="2233"/>
      <c r="AF115" s="2366"/>
      <c r="AG115" s="2317"/>
      <c r="AH115" s="1928"/>
      <c r="AI115" s="3662"/>
      <c r="AJ115" s="3663"/>
      <c r="AK115" s="3664" t="s">
        <v>1721</v>
      </c>
      <c r="AL115" s="3665"/>
      <c r="AM115" s="3666"/>
      <c r="AN115" s="3667"/>
      <c r="AO115" s="3668"/>
      <c r="AP115" s="3669"/>
      <c r="AQ115" s="3670"/>
      <c r="AR115" s="3671"/>
      <c r="AS115" s="3672"/>
      <c r="AT115" s="3673"/>
      <c r="AU115" s="3674"/>
      <c r="AV115" s="3675"/>
      <c r="AW115" s="3676"/>
      <c r="AX115" s="3677"/>
      <c r="AY115" s="3678"/>
      <c r="AZ115" s="3679"/>
      <c r="BA115" s="3680"/>
      <c r="BB115" s="3681"/>
      <c r="BC115" s="2169"/>
      <c r="BD115" s="1673"/>
      <c r="BE115" s="1655"/>
      <c r="BF115" s="1655"/>
      <c r="BG115" s="1655"/>
      <c r="BH115" s="1655"/>
    </row>
    <row customHeight="1" ht="34.166666666666664">
      <c r="A116" s="1386"/>
      <c r="B116" s="1386"/>
      <c r="C116" s="1386"/>
      <c r="D116" s="1386"/>
      <c r="E116" s="2174"/>
      <c r="F116" s="2174"/>
      <c r="G116" s="2174"/>
      <c r="H116" s="2174"/>
      <c r="I116" s="2201"/>
      <c r="J116" s="2201"/>
      <c r="K116" s="2171" t="str">
        <f>S48&amp;".12"</f>
        <v>1.1.1.12</v>
      </c>
      <c r="L116" s="1392"/>
      <c r="M116" s="1810"/>
      <c r="N116" s="1810"/>
      <c r="O116" s="1810"/>
      <c r="P116" s="2172"/>
      <c r="Q116" s="2172"/>
      <c r="R116" s="2253"/>
      <c r="S116" s="2249"/>
      <c r="T116" s="2315"/>
      <c r="U116" s="280"/>
      <c r="V116" s="3682"/>
      <c r="W116" s="3683" t="str">
        <f>Z112&amp;"-"&amp;AB112</f>
        <v>-</v>
      </c>
      <c r="X116" s="3684"/>
      <c r="Y116" s="3685" t="str">
        <f>AB112&amp;"-"&amp;AD112</f>
        <v>-да</v>
      </c>
      <c r="Z116" s="3686"/>
      <c r="AA116" s="3687"/>
      <c r="AB116" s="3688"/>
      <c r="AC116" s="3689"/>
      <c r="AD116" s="1933"/>
      <c r="AE116" s="3690"/>
      <c r="AF116" s="3691"/>
      <c r="AG116" s="3692" t="s">
        <v>1722</v>
      </c>
      <c r="AH116" s="3693"/>
      <c r="AI116" s="3694"/>
      <c r="AJ116" s="3695"/>
      <c r="AK116" s="3696"/>
      <c r="AL116" s="3697"/>
      <c r="AM116" s="3698"/>
      <c r="AN116" s="3699"/>
      <c r="AO116" s="3700"/>
      <c r="AP116" s="3701"/>
      <c r="AQ116" s="3702"/>
      <c r="AR116" s="3703"/>
      <c r="AS116" s="3704"/>
      <c r="AT116" s="3705"/>
      <c r="AU116" s="3706" t="str">
        <f>AX112&amp;"-"&amp;AZ112</f>
        <v>45292.432962962965-45657.43304398148</v>
      </c>
      <c r="AV116" s="3707"/>
      <c r="AW116" s="3708" t="str">
        <f>AZ112&amp;"-"&amp;BB112</f>
        <v>45657.43304398148-</v>
      </c>
      <c r="AX116" s="3709"/>
      <c r="AY116" s="3710"/>
      <c r="AZ116" s="3711"/>
      <c r="BA116" s="3712"/>
      <c r="BB116" s="3713" t="str">
        <f>BE112&amp;"-"&amp;BG112</f>
        <v>-</v>
      </c>
      <c r="BC116" s="2169"/>
      <c r="BD116" s="1673"/>
      <c r="BE116" s="1655"/>
      <c r="BF116" s="1655" t="str">
        <f>IF(T116="","",T116)</f>
        <v/>
      </c>
      <c r="BG116" s="1655"/>
      <c r="BH116" s="1655"/>
    </row>
    <row customHeight="1" ht="58.333333333333336">
      <c r="A117" s="1386"/>
      <c r="B117" s="1386"/>
      <c r="C117" s="1386"/>
      <c r="D117" s="1386"/>
      <c r="E117" s="2174"/>
      <c r="F117" s="2174"/>
      <c r="G117" s="2174"/>
      <c r="H117" s="2174"/>
      <c r="I117" s="2201"/>
      <c r="J117" s="2201"/>
      <c r="K117" s="2171" t="str">
        <f>S48&amp;".14"</f>
        <v>1.1.1.14</v>
      </c>
      <c r="L117" s="1392"/>
      <c r="M117" s="1810"/>
      <c r="N117" s="1810"/>
      <c r="O117" s="1810"/>
      <c r="P117" s="2172"/>
      <c r="Q117" s="2172"/>
      <c r="R117" s="680" t="s">
        <v>102</v>
      </c>
      <c r="S117" s="2247" t="str">
        <f>$K117</f>
        <v>1.1.1.14</v>
      </c>
      <c r="T117" s="2313" t="s">
        <v>1746</v>
      </c>
      <c r="U117" s="280"/>
      <c r="V117" s="749"/>
      <c r="W117" s="1278"/>
      <c r="X117" s="749"/>
      <c r="Y117" s="1278"/>
      <c r="Z117" s="2265"/>
      <c r="AA117" s="1928" t="s">
        <v>58</v>
      </c>
      <c r="AB117" s="2265"/>
      <c r="AC117" s="1928" t="s">
        <v>58</v>
      </c>
      <c r="AD117" s="2004" t="s">
        <v>58</v>
      </c>
      <c r="AE117" s="2233"/>
      <c r="AF117" s="2366">
        <v>1</v>
      </c>
      <c r="AG117" s="2317">
        <v>50.89</v>
      </c>
      <c r="AH117" s="1928" t="s">
        <v>58</v>
      </c>
      <c r="AI117" s="2233"/>
      <c r="AJ117" s="2366">
        <v>1</v>
      </c>
      <c r="AK117" s="2316" t="s">
        <v>651</v>
      </c>
      <c r="AL117" s="1928" t="s">
        <v>56</v>
      </c>
      <c r="AM117" s="2011"/>
      <c r="AN117" s="2366">
        <v>1</v>
      </c>
      <c r="AO117" s="2465" t="s">
        <v>24</v>
      </c>
      <c r="AP117" s="2311" t="s">
        <v>56</v>
      </c>
      <c r="AQ117" s="293"/>
      <c r="AR117" s="2366">
        <v>1</v>
      </c>
      <c r="AS117" s="2464" t="s">
        <v>24</v>
      </c>
      <c r="AT117" s="749">
        <f>AU117+AU117*20%</f>
        <v>0.072144</v>
      </c>
      <c r="AU117" s="1278">
        <v>0.06012</v>
      </c>
      <c r="AV117" s="749">
        <v>0</v>
      </c>
      <c r="AW117" s="1278">
        <v>0</v>
      </c>
      <c r="AX117" s="2265">
        <v>45292.43515046296</v>
      </c>
      <c r="AY117" s="1928" t="s">
        <v>58</v>
      </c>
      <c r="AZ117" s="2265">
        <v>45657.435219907406</v>
      </c>
      <c r="BA117" s="1928" t="s">
        <v>58</v>
      </c>
      <c r="BB117" s="1371"/>
      <c r="BC117" s="2168" t="s">
        <v>1718</v>
      </c>
      <c r="BD117" s="1673"/>
      <c r="BE117" s="1655"/>
      <c r="BF117" s="1655" t="str">
        <f>IF(T117="","",T117)</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40 до 50 мм включительно водопроводной сети абонентов диаметром свыше 20 до 25 мм включительно</v>
      </c>
      <c r="BG117" s="1655"/>
      <c r="BH117" s="1655"/>
    </row>
    <row customHeight="1" ht="14.25">
      <c r="A118" s="1386"/>
      <c r="B118" s="1386"/>
      <c r="C118" s="1386"/>
      <c r="D118" s="1386"/>
      <c r="E118" s="2174"/>
      <c r="F118" s="2174"/>
      <c r="G118" s="2174"/>
      <c r="H118" s="2174"/>
      <c r="I118" s="2201"/>
      <c r="J118" s="2201"/>
      <c r="K118" s="2171" t="str">
        <f>S48&amp;".13"</f>
        <v>1.1.1.13</v>
      </c>
      <c r="L118" s="1392"/>
      <c r="M118" s="1810"/>
      <c r="N118" s="1810"/>
      <c r="O118" s="1810"/>
      <c r="P118" s="2172"/>
      <c r="Q118" s="2172"/>
      <c r="R118" s="2253"/>
      <c r="S118" s="2248"/>
      <c r="T118" s="2314"/>
      <c r="U118" s="280"/>
      <c r="V118" s="3714"/>
      <c r="W118" s="3715"/>
      <c r="X118" s="3716"/>
      <c r="Y118" s="3717"/>
      <c r="Z118" s="3718"/>
      <c r="AA118" s="3719"/>
      <c r="AB118" s="3720"/>
      <c r="AC118" s="3721"/>
      <c r="AD118" s="2005"/>
      <c r="AE118" s="2233"/>
      <c r="AF118" s="2366"/>
      <c r="AG118" s="2317"/>
      <c r="AH118" s="1928"/>
      <c r="AI118" s="2233"/>
      <c r="AJ118" s="2366"/>
      <c r="AK118" s="2316"/>
      <c r="AL118" s="1928"/>
      <c r="AM118" s="2019"/>
      <c r="AN118" s="2366"/>
      <c r="AO118" s="2465" t="s">
        <v>24</v>
      </c>
      <c r="AP118" s="2312"/>
      <c r="AQ118" s="3722"/>
      <c r="AR118" s="3723"/>
      <c r="AS118" s="3724" t="s">
        <v>1719</v>
      </c>
      <c r="AT118" s="3725"/>
      <c r="AU118" s="3726"/>
      <c r="AV118" s="3727"/>
      <c r="AW118" s="3728"/>
      <c r="AX118" s="3729"/>
      <c r="AY118" s="3730"/>
      <c r="AZ118" s="3731"/>
      <c r="BA118" s="3732"/>
      <c r="BB118" s="3733"/>
      <c r="BC118" s="2169"/>
      <c r="BD118" s="1673"/>
      <c r="BE118" s="1655"/>
      <c r="BF118" s="1655"/>
      <c r="BG118" s="1655"/>
      <c r="BH118" s="1655"/>
    </row>
    <row customHeight="1" ht="14.25">
      <c r="A119" s="1386"/>
      <c r="B119" s="1386"/>
      <c r="C119" s="1386"/>
      <c r="D119" s="1386"/>
      <c r="E119" s="2174"/>
      <c r="F119" s="2174"/>
      <c r="G119" s="2174"/>
      <c r="H119" s="2174"/>
      <c r="I119" s="2201"/>
      <c r="J119" s="2201"/>
      <c r="K119" s="2171" t="str">
        <f>S48&amp;".13"</f>
        <v>1.1.1.13</v>
      </c>
      <c r="L119" s="1392"/>
      <c r="M119" s="1810"/>
      <c r="N119" s="1810"/>
      <c r="O119" s="1810"/>
      <c r="P119" s="2172"/>
      <c r="Q119" s="2172"/>
      <c r="R119" s="2253"/>
      <c r="S119" s="2248"/>
      <c r="T119" s="2314"/>
      <c r="U119" s="280"/>
      <c r="V119" s="3734"/>
      <c r="W119" s="3735"/>
      <c r="X119" s="3736"/>
      <c r="Y119" s="3737"/>
      <c r="Z119" s="3738"/>
      <c r="AA119" s="3739"/>
      <c r="AB119" s="3740"/>
      <c r="AC119" s="3741"/>
      <c r="AD119" s="2005"/>
      <c r="AE119" s="2233"/>
      <c r="AF119" s="2366"/>
      <c r="AG119" s="2317"/>
      <c r="AH119" s="1928"/>
      <c r="AI119" s="2233"/>
      <c r="AJ119" s="2366"/>
      <c r="AK119" s="2316"/>
      <c r="AL119" s="1928"/>
      <c r="AM119" s="3742"/>
      <c r="AN119" s="3743"/>
      <c r="AO119" s="3744" t="s">
        <v>1720</v>
      </c>
      <c r="AP119" s="3745"/>
      <c r="AQ119" s="3746"/>
      <c r="AR119" s="3747"/>
      <c r="AS119" s="3748"/>
      <c r="AT119" s="3749"/>
      <c r="AU119" s="3750"/>
      <c r="AV119" s="3751"/>
      <c r="AW119" s="3752"/>
      <c r="AX119" s="3753"/>
      <c r="AY119" s="3754"/>
      <c r="AZ119" s="3755"/>
      <c r="BA119" s="3756"/>
      <c r="BB119" s="3757"/>
      <c r="BC119" s="2169"/>
      <c r="BD119" s="1673"/>
      <c r="BE119" s="1655"/>
      <c r="BF119" s="1655"/>
      <c r="BG119" s="1655"/>
      <c r="BH119" s="1655"/>
    </row>
    <row customHeight="1" ht="14.25">
      <c r="A120" s="1386"/>
      <c r="B120" s="1386"/>
      <c r="C120" s="1386"/>
      <c r="D120" s="1386"/>
      <c r="E120" s="2174"/>
      <c r="F120" s="2174"/>
      <c r="G120" s="2174"/>
      <c r="H120" s="2174"/>
      <c r="I120" s="2201"/>
      <c r="J120" s="2201"/>
      <c r="K120" s="2171" t="str">
        <f>S48&amp;".13"</f>
        <v>1.1.1.13</v>
      </c>
      <c r="L120" s="1392"/>
      <c r="M120" s="1810"/>
      <c r="N120" s="1810"/>
      <c r="O120" s="1810"/>
      <c r="P120" s="2172"/>
      <c r="Q120" s="2172"/>
      <c r="R120" s="2253"/>
      <c r="S120" s="2248"/>
      <c r="T120" s="2314"/>
      <c r="U120" s="280"/>
      <c r="V120" s="3758"/>
      <c r="W120" s="3759"/>
      <c r="X120" s="3760"/>
      <c r="Y120" s="3761"/>
      <c r="Z120" s="3762"/>
      <c r="AA120" s="3763"/>
      <c r="AB120" s="3764"/>
      <c r="AC120" s="3765"/>
      <c r="AD120" s="2005"/>
      <c r="AE120" s="2233"/>
      <c r="AF120" s="2366"/>
      <c r="AG120" s="2317"/>
      <c r="AH120" s="1928"/>
      <c r="AI120" s="3766"/>
      <c r="AJ120" s="3767"/>
      <c r="AK120" s="3768" t="s">
        <v>1721</v>
      </c>
      <c r="AL120" s="3769"/>
      <c r="AM120" s="3770"/>
      <c r="AN120" s="3771"/>
      <c r="AO120" s="3772"/>
      <c r="AP120" s="3773"/>
      <c r="AQ120" s="3774"/>
      <c r="AR120" s="3775"/>
      <c r="AS120" s="3776"/>
      <c r="AT120" s="3777"/>
      <c r="AU120" s="3778"/>
      <c r="AV120" s="3779"/>
      <c r="AW120" s="3780"/>
      <c r="AX120" s="3781"/>
      <c r="AY120" s="3782"/>
      <c r="AZ120" s="3783"/>
      <c r="BA120" s="3784"/>
      <c r="BB120" s="3785"/>
      <c r="BC120" s="2169"/>
      <c r="BD120" s="1673"/>
      <c r="BE120" s="1655"/>
      <c r="BF120" s="1655"/>
      <c r="BG120" s="1655"/>
      <c r="BH120" s="1655"/>
    </row>
    <row customHeight="1" ht="40.833333333333336">
      <c r="A121" s="1386"/>
      <c r="B121" s="1386"/>
      <c r="C121" s="1386"/>
      <c r="D121" s="1386"/>
      <c r="E121" s="2174"/>
      <c r="F121" s="2174"/>
      <c r="G121" s="2174"/>
      <c r="H121" s="2174"/>
      <c r="I121" s="2201"/>
      <c r="J121" s="2201"/>
      <c r="K121" s="2171" t="str">
        <f>S48&amp;".13"</f>
        <v>1.1.1.13</v>
      </c>
      <c r="L121" s="1392"/>
      <c r="M121" s="1810"/>
      <c r="N121" s="1810"/>
      <c r="O121" s="1810"/>
      <c r="P121" s="2172"/>
      <c r="Q121" s="2172"/>
      <c r="R121" s="2253"/>
      <c r="S121" s="2249"/>
      <c r="T121" s="2315"/>
      <c r="U121" s="280"/>
      <c r="V121" s="3786"/>
      <c r="W121" s="3787" t="str">
        <f>Z117&amp;"-"&amp;AB117</f>
        <v>-</v>
      </c>
      <c r="X121" s="3788"/>
      <c r="Y121" s="3789" t="str">
        <f>AB117&amp;"-"&amp;AD117</f>
        <v>-да</v>
      </c>
      <c r="Z121" s="3790"/>
      <c r="AA121" s="3791"/>
      <c r="AB121" s="3792"/>
      <c r="AC121" s="3793"/>
      <c r="AD121" s="1933"/>
      <c r="AE121" s="3794"/>
      <c r="AF121" s="3795"/>
      <c r="AG121" s="3796" t="s">
        <v>1722</v>
      </c>
      <c r="AH121" s="3797"/>
      <c r="AI121" s="3798"/>
      <c r="AJ121" s="3799"/>
      <c r="AK121" s="3800"/>
      <c r="AL121" s="3801"/>
      <c r="AM121" s="3802"/>
      <c r="AN121" s="3803"/>
      <c r="AO121" s="3804"/>
      <c r="AP121" s="3805"/>
      <c r="AQ121" s="3806"/>
      <c r="AR121" s="3807"/>
      <c r="AS121" s="3808"/>
      <c r="AT121" s="3809"/>
      <c r="AU121" s="3810" t="str">
        <f>AX117&amp;"-"&amp;AZ117</f>
        <v>45292.43515046296-45657.435219907406</v>
      </c>
      <c r="AV121" s="3811"/>
      <c r="AW121" s="3812" t="str">
        <f>AZ117&amp;"-"&amp;BB117</f>
        <v>45657.435219907406-</v>
      </c>
      <c r="AX121" s="3813"/>
      <c r="AY121" s="3814"/>
      <c r="AZ121" s="3815"/>
      <c r="BA121" s="3816"/>
      <c r="BB121" s="3817" t="str">
        <f>BE117&amp;"-"&amp;BG117</f>
        <v>-</v>
      </c>
      <c r="BC121" s="2169"/>
      <c r="BD121" s="1673"/>
      <c r="BE121" s="1655"/>
      <c r="BF121" s="1655" t="str">
        <f>IF(T121="","",T121)</f>
        <v/>
      </c>
      <c r="BG121" s="1655"/>
      <c r="BH121" s="1655"/>
    </row>
    <row customHeight="1" ht="50">
      <c r="A122" s="1386"/>
      <c r="B122" s="1386"/>
      <c r="C122" s="1386"/>
      <c r="D122" s="1386"/>
      <c r="E122" s="2174"/>
      <c r="F122" s="2174"/>
      <c r="G122" s="2174"/>
      <c r="H122" s="2174"/>
      <c r="I122" s="2201"/>
      <c r="J122" s="2201"/>
      <c r="K122" s="2171" t="str">
        <f>S48&amp;".15"</f>
        <v>1.1.1.15</v>
      </c>
      <c r="L122" s="1392"/>
      <c r="M122" s="1810"/>
      <c r="N122" s="1810"/>
      <c r="O122" s="1810"/>
      <c r="P122" s="2172"/>
      <c r="Q122" s="2172"/>
      <c r="R122" s="680" t="s">
        <v>102</v>
      </c>
      <c r="S122" s="2247" t="str">
        <f>$K122</f>
        <v>1.1.1.15</v>
      </c>
      <c r="T122" s="2313" t="s">
        <v>1747</v>
      </c>
      <c r="U122" s="280"/>
      <c r="V122" s="749"/>
      <c r="W122" s="1278"/>
      <c r="X122" s="749"/>
      <c r="Y122" s="1278"/>
      <c r="Z122" s="2265"/>
      <c r="AA122" s="1928" t="s">
        <v>58</v>
      </c>
      <c r="AB122" s="2265"/>
      <c r="AC122" s="1928" t="s">
        <v>58</v>
      </c>
      <c r="AD122" s="2004" t="s">
        <v>58</v>
      </c>
      <c r="AE122" s="2233"/>
      <c r="AF122" s="2366">
        <v>1</v>
      </c>
      <c r="AG122" s="2317">
        <v>50.89</v>
      </c>
      <c r="AH122" s="1928" t="s">
        <v>58</v>
      </c>
      <c r="AI122" s="2233"/>
      <c r="AJ122" s="2366">
        <v>1</v>
      </c>
      <c r="AK122" s="2316" t="s">
        <v>651</v>
      </c>
      <c r="AL122" s="1928" t="s">
        <v>56</v>
      </c>
      <c r="AM122" s="2011"/>
      <c r="AN122" s="2366">
        <v>1</v>
      </c>
      <c r="AO122" s="2465" t="s">
        <v>24</v>
      </c>
      <c r="AP122" s="2311" t="s">
        <v>56</v>
      </c>
      <c r="AQ122" s="293"/>
      <c r="AR122" s="2366">
        <v>1</v>
      </c>
      <c r="AS122" s="2464" t="s">
        <v>24</v>
      </c>
      <c r="AT122" s="749">
        <f>AU122+AU122*20%</f>
        <v>0.073332</v>
      </c>
      <c r="AU122" s="1278">
        <v>0.06111</v>
      </c>
      <c r="AV122" s="749">
        <v>0</v>
      </c>
      <c r="AW122" s="1278">
        <v>0</v>
      </c>
      <c r="AX122" s="2265">
        <v>45292.43664351852</v>
      </c>
      <c r="AY122" s="1928" t="s">
        <v>58</v>
      </c>
      <c r="AZ122" s="2265">
        <v>45657.43685185185</v>
      </c>
      <c r="BA122" s="1928" t="s">
        <v>58</v>
      </c>
      <c r="BB122" s="1371"/>
      <c r="BC122" s="2168" t="s">
        <v>1718</v>
      </c>
      <c r="BD122" s="1673"/>
      <c r="BE122" s="1655"/>
      <c r="BF122" s="1655" t="str">
        <f>IF(T122="","",T122)</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50 до 63 мм включительно водопроводной сети абонентов диаметром свыше 20 до 25 мм включительно</v>
      </c>
      <c r="BG122" s="1655"/>
      <c r="BH122" s="1655"/>
    </row>
    <row customHeight="1" ht="14.25">
      <c r="A123" s="1386"/>
      <c r="B123" s="1386"/>
      <c r="C123" s="1386"/>
      <c r="D123" s="1386"/>
      <c r="E123" s="2174"/>
      <c r="F123" s="2174"/>
      <c r="G123" s="2174"/>
      <c r="H123" s="2174"/>
      <c r="I123" s="2201"/>
      <c r="J123" s="2201"/>
      <c r="K123" s="2171" t="str">
        <f>S48&amp;".14"</f>
        <v>1.1.1.14</v>
      </c>
      <c r="L123" s="1392"/>
      <c r="M123" s="1810"/>
      <c r="N123" s="1810"/>
      <c r="O123" s="1810"/>
      <c r="P123" s="2172"/>
      <c r="Q123" s="2172"/>
      <c r="R123" s="2253"/>
      <c r="S123" s="2248"/>
      <c r="T123" s="2314"/>
      <c r="U123" s="280"/>
      <c r="V123" s="3818"/>
      <c r="W123" s="3819"/>
      <c r="X123" s="3820"/>
      <c r="Y123" s="3821"/>
      <c r="Z123" s="3822"/>
      <c r="AA123" s="3823"/>
      <c r="AB123" s="3824"/>
      <c r="AC123" s="3825"/>
      <c r="AD123" s="2005"/>
      <c r="AE123" s="2233"/>
      <c r="AF123" s="2366"/>
      <c r="AG123" s="2317"/>
      <c r="AH123" s="1928"/>
      <c r="AI123" s="2233"/>
      <c r="AJ123" s="2366"/>
      <c r="AK123" s="2316"/>
      <c r="AL123" s="1928"/>
      <c r="AM123" s="2019"/>
      <c r="AN123" s="2366"/>
      <c r="AO123" s="2465" t="s">
        <v>24</v>
      </c>
      <c r="AP123" s="2312"/>
      <c r="AQ123" s="3826"/>
      <c r="AR123" s="3827"/>
      <c r="AS123" s="3828" t="s">
        <v>1719</v>
      </c>
      <c r="AT123" s="3829"/>
      <c r="AU123" s="3830"/>
      <c r="AV123" s="3831"/>
      <c r="AW123" s="3832"/>
      <c r="AX123" s="3833"/>
      <c r="AY123" s="3834"/>
      <c r="AZ123" s="3835"/>
      <c r="BA123" s="3836"/>
      <c r="BB123" s="3837"/>
      <c r="BC123" s="2169"/>
      <c r="BD123" s="1673"/>
      <c r="BE123" s="1655"/>
      <c r="BF123" s="1655"/>
      <c r="BG123" s="1655"/>
      <c r="BH123" s="1655"/>
    </row>
    <row customHeight="1" ht="14.25">
      <c r="A124" s="1386"/>
      <c r="B124" s="1386"/>
      <c r="C124" s="1386"/>
      <c r="D124" s="1386"/>
      <c r="E124" s="2174"/>
      <c r="F124" s="2174"/>
      <c r="G124" s="2174"/>
      <c r="H124" s="2174"/>
      <c r="I124" s="2201"/>
      <c r="J124" s="2201"/>
      <c r="K124" s="2171" t="str">
        <f>S48&amp;".14"</f>
        <v>1.1.1.14</v>
      </c>
      <c r="L124" s="1392"/>
      <c r="M124" s="1810"/>
      <c r="N124" s="1810"/>
      <c r="O124" s="1810"/>
      <c r="P124" s="2172"/>
      <c r="Q124" s="2172"/>
      <c r="R124" s="2253"/>
      <c r="S124" s="2248"/>
      <c r="T124" s="2314"/>
      <c r="U124" s="280"/>
      <c r="V124" s="3838"/>
      <c r="W124" s="3839"/>
      <c r="X124" s="3840"/>
      <c r="Y124" s="3841"/>
      <c r="Z124" s="3842"/>
      <c r="AA124" s="3843"/>
      <c r="AB124" s="3844"/>
      <c r="AC124" s="3845"/>
      <c r="AD124" s="2005"/>
      <c r="AE124" s="2233"/>
      <c r="AF124" s="2366"/>
      <c r="AG124" s="2317"/>
      <c r="AH124" s="1928"/>
      <c r="AI124" s="2233"/>
      <c r="AJ124" s="2366"/>
      <c r="AK124" s="2316"/>
      <c r="AL124" s="1928"/>
      <c r="AM124" s="3846"/>
      <c r="AN124" s="3847"/>
      <c r="AO124" s="3848" t="s">
        <v>1720</v>
      </c>
      <c r="AP124" s="3849"/>
      <c r="AQ124" s="3850"/>
      <c r="AR124" s="3851"/>
      <c r="AS124" s="3852"/>
      <c r="AT124" s="3853"/>
      <c r="AU124" s="3854"/>
      <c r="AV124" s="3855"/>
      <c r="AW124" s="3856"/>
      <c r="AX124" s="3857"/>
      <c r="AY124" s="3858"/>
      <c r="AZ124" s="3859"/>
      <c r="BA124" s="3860"/>
      <c r="BB124" s="3861"/>
      <c r="BC124" s="2169"/>
      <c r="BD124" s="1673"/>
      <c r="BE124" s="1655"/>
      <c r="BF124" s="1655"/>
      <c r="BG124" s="1655"/>
      <c r="BH124" s="1655"/>
    </row>
    <row customHeight="1" ht="14.25">
      <c r="A125" s="1386"/>
      <c r="B125" s="1386"/>
      <c r="C125" s="1386"/>
      <c r="D125" s="1386"/>
      <c r="E125" s="2174"/>
      <c r="F125" s="2174"/>
      <c r="G125" s="2174"/>
      <c r="H125" s="2174"/>
      <c r="I125" s="2201"/>
      <c r="J125" s="2201"/>
      <c r="K125" s="2171" t="str">
        <f>S48&amp;".14"</f>
        <v>1.1.1.14</v>
      </c>
      <c r="L125" s="1392"/>
      <c r="M125" s="1810"/>
      <c r="N125" s="1810"/>
      <c r="O125" s="1810"/>
      <c r="P125" s="2172"/>
      <c r="Q125" s="2172"/>
      <c r="R125" s="2253"/>
      <c r="S125" s="2248"/>
      <c r="T125" s="2314"/>
      <c r="U125" s="280"/>
      <c r="V125" s="3862"/>
      <c r="W125" s="3863"/>
      <c r="X125" s="3864"/>
      <c r="Y125" s="3865"/>
      <c r="Z125" s="3866"/>
      <c r="AA125" s="3867"/>
      <c r="AB125" s="3868"/>
      <c r="AC125" s="3869"/>
      <c r="AD125" s="2005"/>
      <c r="AE125" s="2233"/>
      <c r="AF125" s="2366"/>
      <c r="AG125" s="2317"/>
      <c r="AH125" s="1928"/>
      <c r="AI125" s="3870"/>
      <c r="AJ125" s="3871"/>
      <c r="AK125" s="3872" t="s">
        <v>1721</v>
      </c>
      <c r="AL125" s="3873"/>
      <c r="AM125" s="3874"/>
      <c r="AN125" s="3875"/>
      <c r="AO125" s="3876"/>
      <c r="AP125" s="3877"/>
      <c r="AQ125" s="3878"/>
      <c r="AR125" s="3879"/>
      <c r="AS125" s="3880"/>
      <c r="AT125" s="3881"/>
      <c r="AU125" s="3882"/>
      <c r="AV125" s="3883"/>
      <c r="AW125" s="3884"/>
      <c r="AX125" s="3885"/>
      <c r="AY125" s="3886"/>
      <c r="AZ125" s="3887"/>
      <c r="BA125" s="3888"/>
      <c r="BB125" s="3889"/>
      <c r="BC125" s="2169"/>
      <c r="BD125" s="1673"/>
      <c r="BE125" s="1655"/>
      <c r="BF125" s="1655"/>
      <c r="BG125" s="1655"/>
      <c r="BH125" s="1655"/>
    </row>
    <row customHeight="1" ht="55">
      <c r="A126" s="1386"/>
      <c r="B126" s="1386"/>
      <c r="C126" s="1386"/>
      <c r="D126" s="1386"/>
      <c r="E126" s="2174"/>
      <c r="F126" s="2174"/>
      <c r="G126" s="2174"/>
      <c r="H126" s="2174"/>
      <c r="I126" s="2201"/>
      <c r="J126" s="2201"/>
      <c r="K126" s="2171" t="str">
        <f>S48&amp;".14"</f>
        <v>1.1.1.14</v>
      </c>
      <c r="L126" s="1392"/>
      <c r="M126" s="1810"/>
      <c r="N126" s="1810"/>
      <c r="O126" s="1810"/>
      <c r="P126" s="2172"/>
      <c r="Q126" s="2172"/>
      <c r="R126" s="2253"/>
      <c r="S126" s="2249"/>
      <c r="T126" s="2315"/>
      <c r="U126" s="280"/>
      <c r="V126" s="3890"/>
      <c r="W126" s="3891" t="str">
        <f>Z122&amp;"-"&amp;AB122</f>
        <v>-</v>
      </c>
      <c r="X126" s="3892"/>
      <c r="Y126" s="3893" t="str">
        <f>AB122&amp;"-"&amp;AD122</f>
        <v>-да</v>
      </c>
      <c r="Z126" s="3894"/>
      <c r="AA126" s="3895"/>
      <c r="AB126" s="3896"/>
      <c r="AC126" s="3897"/>
      <c r="AD126" s="1933"/>
      <c r="AE126" s="3898"/>
      <c r="AF126" s="3899"/>
      <c r="AG126" s="3900" t="s">
        <v>1722</v>
      </c>
      <c r="AH126" s="3901"/>
      <c r="AI126" s="3902"/>
      <c r="AJ126" s="3903"/>
      <c r="AK126" s="3904"/>
      <c r="AL126" s="3905"/>
      <c r="AM126" s="3906"/>
      <c r="AN126" s="3907"/>
      <c r="AO126" s="3908"/>
      <c r="AP126" s="3909"/>
      <c r="AQ126" s="3910"/>
      <c r="AR126" s="3911"/>
      <c r="AS126" s="3912"/>
      <c r="AT126" s="3913"/>
      <c r="AU126" s="3914" t="str">
        <f>AX122&amp;"-"&amp;AZ122</f>
        <v>45292.43664351852-45657.43685185185</v>
      </c>
      <c r="AV126" s="3915"/>
      <c r="AW126" s="3916" t="str">
        <f>AZ122&amp;"-"&amp;BB122</f>
        <v>45657.43685185185-</v>
      </c>
      <c r="AX126" s="3917"/>
      <c r="AY126" s="3918"/>
      <c r="AZ126" s="3919"/>
      <c r="BA126" s="3920"/>
      <c r="BB126" s="3921" t="str">
        <f>BE122&amp;"-"&amp;BG122</f>
        <v>-</v>
      </c>
      <c r="BC126" s="2169"/>
      <c r="BD126" s="1673"/>
      <c r="BE126" s="1655"/>
      <c r="BF126" s="1655" t="str">
        <f>IF(T126="","",T126)</f>
        <v/>
      </c>
      <c r="BG126" s="1655"/>
      <c r="BH126" s="1655"/>
    </row>
    <row customHeight="1" ht="65">
      <c r="A127" s="1386"/>
      <c r="B127" s="1386"/>
      <c r="C127" s="1386"/>
      <c r="D127" s="1386"/>
      <c r="E127" s="2174"/>
      <c r="F127" s="2174"/>
      <c r="G127" s="2174"/>
      <c r="H127" s="2174"/>
      <c r="I127" s="2201"/>
      <c r="J127" s="2201"/>
      <c r="K127" s="2171" t="str">
        <f>S48&amp;".16"</f>
        <v>1.1.1.16</v>
      </c>
      <c r="L127" s="1392"/>
      <c r="M127" s="1810"/>
      <c r="N127" s="1810"/>
      <c r="O127" s="1810"/>
      <c r="P127" s="2172"/>
      <c r="Q127" s="2172"/>
      <c r="R127" s="680" t="s">
        <v>102</v>
      </c>
      <c r="S127" s="2247" t="str">
        <f>$K127</f>
        <v>1.1.1.16</v>
      </c>
      <c r="T127" s="2313" t="s">
        <v>1748</v>
      </c>
      <c r="U127" s="280"/>
      <c r="V127" s="749"/>
      <c r="W127" s="1278"/>
      <c r="X127" s="749"/>
      <c r="Y127" s="1278"/>
      <c r="Z127" s="2265"/>
      <c r="AA127" s="1928" t="s">
        <v>58</v>
      </c>
      <c r="AB127" s="2265"/>
      <c r="AC127" s="1928" t="s">
        <v>58</v>
      </c>
      <c r="AD127" s="2004" t="s">
        <v>58</v>
      </c>
      <c r="AE127" s="2233"/>
      <c r="AF127" s="2366">
        <v>1</v>
      </c>
      <c r="AG127" s="2317">
        <v>50.89</v>
      </c>
      <c r="AH127" s="1928" t="s">
        <v>58</v>
      </c>
      <c r="AI127" s="2233"/>
      <c r="AJ127" s="2366">
        <v>1</v>
      </c>
      <c r="AK127" s="2316" t="s">
        <v>714</v>
      </c>
      <c r="AL127" s="1928" t="s">
        <v>56</v>
      </c>
      <c r="AM127" s="2011"/>
      <c r="AN127" s="2366">
        <v>1</v>
      </c>
      <c r="AO127" s="2465" t="s">
        <v>24</v>
      </c>
      <c r="AP127" s="2311" t="s">
        <v>56</v>
      </c>
      <c r="AQ127" s="293"/>
      <c r="AR127" s="2366">
        <v>1</v>
      </c>
      <c r="AS127" s="2464" t="s">
        <v>24</v>
      </c>
      <c r="AT127" s="749">
        <f>AU127+AU127*20%</f>
        <v>0.075012</v>
      </c>
      <c r="AU127" s="1278">
        <v>0.06251</v>
      </c>
      <c r="AV127" s="749">
        <v>0</v>
      </c>
      <c r="AW127" s="1278">
        <v>0</v>
      </c>
      <c r="AX127" s="2265">
        <v>45292.438310185185</v>
      </c>
      <c r="AY127" s="1928" t="s">
        <v>58</v>
      </c>
      <c r="AZ127" s="2265">
        <v>45657.43840277778</v>
      </c>
      <c r="BA127" s="1928" t="s">
        <v>58</v>
      </c>
      <c r="BB127" s="1371"/>
      <c r="BC127" s="2168" t="s">
        <v>1718</v>
      </c>
      <c r="BD127" s="1673"/>
      <c r="BE127" s="1655"/>
      <c r="BF127" s="1655" t="str">
        <f>IF(T127="","",T127)</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63 до 110 мм включительно водопроводной сети абонентов диаметром свыше 20 до 25 мм включительно</v>
      </c>
      <c r="BG127" s="1655"/>
      <c r="BH127" s="1655"/>
    </row>
    <row customHeight="1" ht="14.25">
      <c r="A128" s="1386"/>
      <c r="B128" s="1386"/>
      <c r="C128" s="1386"/>
      <c r="D128" s="1386"/>
      <c r="E128" s="2174"/>
      <c r="F128" s="2174"/>
      <c r="G128" s="2174"/>
      <c r="H128" s="2174"/>
      <c r="I128" s="2201"/>
      <c r="J128" s="2201"/>
      <c r="K128" s="2171" t="str">
        <f>S48&amp;".15"</f>
        <v>1.1.1.15</v>
      </c>
      <c r="L128" s="1392"/>
      <c r="M128" s="1810"/>
      <c r="N128" s="1810"/>
      <c r="O128" s="1810"/>
      <c r="P128" s="2172"/>
      <c r="Q128" s="2172"/>
      <c r="R128" s="2253"/>
      <c r="S128" s="2248"/>
      <c r="T128" s="2314"/>
      <c r="U128" s="280"/>
      <c r="V128" s="3922"/>
      <c r="W128" s="3923"/>
      <c r="X128" s="3924"/>
      <c r="Y128" s="3925"/>
      <c r="Z128" s="3926"/>
      <c r="AA128" s="3927"/>
      <c r="AB128" s="3928"/>
      <c r="AC128" s="3929"/>
      <c r="AD128" s="2005"/>
      <c r="AE128" s="2233"/>
      <c r="AF128" s="2366"/>
      <c r="AG128" s="2317"/>
      <c r="AH128" s="1928"/>
      <c r="AI128" s="2233"/>
      <c r="AJ128" s="2366"/>
      <c r="AK128" s="2316"/>
      <c r="AL128" s="1928"/>
      <c r="AM128" s="2019"/>
      <c r="AN128" s="2366"/>
      <c r="AO128" s="2465" t="s">
        <v>24</v>
      </c>
      <c r="AP128" s="2312"/>
      <c r="AQ128" s="3930"/>
      <c r="AR128" s="3931"/>
      <c r="AS128" s="3932" t="s">
        <v>1719</v>
      </c>
      <c r="AT128" s="3933"/>
      <c r="AU128" s="3934"/>
      <c r="AV128" s="3935"/>
      <c r="AW128" s="3936"/>
      <c r="AX128" s="3937"/>
      <c r="AY128" s="3938"/>
      <c r="AZ128" s="3939"/>
      <c r="BA128" s="3940"/>
      <c r="BB128" s="3941"/>
      <c r="BC128" s="2169"/>
      <c r="BD128" s="1673"/>
      <c r="BE128" s="1655"/>
      <c r="BF128" s="1655"/>
      <c r="BG128" s="1655"/>
      <c r="BH128" s="1655"/>
    </row>
    <row customHeight="1" ht="14.25">
      <c r="A129" s="1386"/>
      <c r="B129" s="1386"/>
      <c r="C129" s="1386"/>
      <c r="D129" s="1386"/>
      <c r="E129" s="2174"/>
      <c r="F129" s="2174"/>
      <c r="G129" s="2174"/>
      <c r="H129" s="2174"/>
      <c r="I129" s="2201"/>
      <c r="J129" s="2201"/>
      <c r="K129" s="2171" t="str">
        <f>S48&amp;".15"</f>
        <v>1.1.1.15</v>
      </c>
      <c r="L129" s="1392"/>
      <c r="M129" s="1810"/>
      <c r="N129" s="1810"/>
      <c r="O129" s="1810"/>
      <c r="P129" s="2172"/>
      <c r="Q129" s="2172"/>
      <c r="R129" s="2253"/>
      <c r="S129" s="2248"/>
      <c r="T129" s="2314"/>
      <c r="U129" s="280"/>
      <c r="V129" s="3942"/>
      <c r="W129" s="3943"/>
      <c r="X129" s="3944"/>
      <c r="Y129" s="3945"/>
      <c r="Z129" s="3946"/>
      <c r="AA129" s="3947"/>
      <c r="AB129" s="3948"/>
      <c r="AC129" s="3949"/>
      <c r="AD129" s="2005"/>
      <c r="AE129" s="2233"/>
      <c r="AF129" s="2366"/>
      <c r="AG129" s="2317"/>
      <c r="AH129" s="1928"/>
      <c r="AI129" s="2233"/>
      <c r="AJ129" s="2366"/>
      <c r="AK129" s="2316"/>
      <c r="AL129" s="1928"/>
      <c r="AM129" s="3950"/>
      <c r="AN129" s="3951"/>
      <c r="AO129" s="3952" t="s">
        <v>1720</v>
      </c>
      <c r="AP129" s="3953"/>
      <c r="AQ129" s="3954"/>
      <c r="AR129" s="3955"/>
      <c r="AS129" s="3956"/>
      <c r="AT129" s="3957"/>
      <c r="AU129" s="3958"/>
      <c r="AV129" s="3959"/>
      <c r="AW129" s="3960"/>
      <c r="AX129" s="3961"/>
      <c r="AY129" s="3962"/>
      <c r="AZ129" s="3963"/>
      <c r="BA129" s="3964"/>
      <c r="BB129" s="3965"/>
      <c r="BC129" s="2169"/>
      <c r="BD129" s="1673"/>
      <c r="BE129" s="1655"/>
      <c r="BF129" s="1655"/>
      <c r="BG129" s="1655"/>
      <c r="BH129" s="1655"/>
    </row>
    <row customHeight="1" ht="14.25">
      <c r="A130" s="1386"/>
      <c r="B130" s="1386"/>
      <c r="C130" s="1386"/>
      <c r="D130" s="1386"/>
      <c r="E130" s="2174"/>
      <c r="F130" s="2174"/>
      <c r="G130" s="2174"/>
      <c r="H130" s="2174"/>
      <c r="I130" s="2201"/>
      <c r="J130" s="2201"/>
      <c r="K130" s="2171" t="str">
        <f>S48&amp;".15"</f>
        <v>1.1.1.15</v>
      </c>
      <c r="L130" s="1392"/>
      <c r="M130" s="1810"/>
      <c r="N130" s="1810"/>
      <c r="O130" s="1810"/>
      <c r="P130" s="2172"/>
      <c r="Q130" s="2172"/>
      <c r="R130" s="2253"/>
      <c r="S130" s="2248"/>
      <c r="T130" s="2314"/>
      <c r="U130" s="280"/>
      <c r="V130" s="3966"/>
      <c r="W130" s="3967"/>
      <c r="X130" s="3968"/>
      <c r="Y130" s="3969"/>
      <c r="Z130" s="3970"/>
      <c r="AA130" s="3971"/>
      <c r="AB130" s="3972"/>
      <c r="AC130" s="3973"/>
      <c r="AD130" s="2005"/>
      <c r="AE130" s="2233"/>
      <c r="AF130" s="2366"/>
      <c r="AG130" s="2317"/>
      <c r="AH130" s="1928"/>
      <c r="AI130" s="3974"/>
      <c r="AJ130" s="3975"/>
      <c r="AK130" s="3976" t="s">
        <v>1721</v>
      </c>
      <c r="AL130" s="3977"/>
      <c r="AM130" s="3978"/>
      <c r="AN130" s="3979"/>
      <c r="AO130" s="3980"/>
      <c r="AP130" s="3981"/>
      <c r="AQ130" s="3982"/>
      <c r="AR130" s="3983"/>
      <c r="AS130" s="3984"/>
      <c r="AT130" s="3985"/>
      <c r="AU130" s="3986"/>
      <c r="AV130" s="3987"/>
      <c r="AW130" s="3988"/>
      <c r="AX130" s="3989"/>
      <c r="AY130" s="3990"/>
      <c r="AZ130" s="3991"/>
      <c r="BA130" s="3992"/>
      <c r="BB130" s="3993"/>
      <c r="BC130" s="2169"/>
      <c r="BD130" s="1673"/>
      <c r="BE130" s="1655"/>
      <c r="BF130" s="1655"/>
      <c r="BG130" s="1655"/>
      <c r="BH130" s="1655"/>
    </row>
    <row customHeight="1" ht="41.666666666666664">
      <c r="A131" s="1386"/>
      <c r="B131" s="1386"/>
      <c r="C131" s="1386"/>
      <c r="D131" s="1386"/>
      <c r="E131" s="2174"/>
      <c r="F131" s="2174"/>
      <c r="G131" s="2174"/>
      <c r="H131" s="2174"/>
      <c r="I131" s="2201"/>
      <c r="J131" s="2201"/>
      <c r="K131" s="2171" t="str">
        <f>S48&amp;".15"</f>
        <v>1.1.1.15</v>
      </c>
      <c r="L131" s="1392"/>
      <c r="M131" s="1810"/>
      <c r="N131" s="1810"/>
      <c r="O131" s="1810"/>
      <c r="P131" s="2172"/>
      <c r="Q131" s="2172"/>
      <c r="R131" s="2253"/>
      <c r="S131" s="2249"/>
      <c r="T131" s="2315"/>
      <c r="U131" s="280"/>
      <c r="V131" s="3994"/>
      <c r="W131" s="3995" t="str">
        <f>Z127&amp;"-"&amp;AB127</f>
        <v>-</v>
      </c>
      <c r="X131" s="3996"/>
      <c r="Y131" s="3997" t="str">
        <f>AB127&amp;"-"&amp;AD127</f>
        <v>-да</v>
      </c>
      <c r="Z131" s="3998"/>
      <c r="AA131" s="3999"/>
      <c r="AB131" s="4000"/>
      <c r="AC131" s="4001"/>
      <c r="AD131" s="1933"/>
      <c r="AE131" s="4002"/>
      <c r="AF131" s="4003"/>
      <c r="AG131" s="4004" t="s">
        <v>1722</v>
      </c>
      <c r="AH131" s="4005"/>
      <c r="AI131" s="4006"/>
      <c r="AJ131" s="4007"/>
      <c r="AK131" s="4008"/>
      <c r="AL131" s="4009"/>
      <c r="AM131" s="4010"/>
      <c r="AN131" s="4011"/>
      <c r="AO131" s="4012"/>
      <c r="AP131" s="4013"/>
      <c r="AQ131" s="4014"/>
      <c r="AR131" s="4015"/>
      <c r="AS131" s="4016"/>
      <c r="AT131" s="4017"/>
      <c r="AU131" s="4018" t="str">
        <f>AX127&amp;"-"&amp;AZ127</f>
        <v>45292.438310185185-45657.43840277778</v>
      </c>
      <c r="AV131" s="4019"/>
      <c r="AW131" s="4020" t="str">
        <f>AZ127&amp;"-"&amp;BB127</f>
        <v>45657.43840277778-</v>
      </c>
      <c r="AX131" s="4021"/>
      <c r="AY131" s="4022"/>
      <c r="AZ131" s="4023"/>
      <c r="BA131" s="4024"/>
      <c r="BB131" s="4025" t="str">
        <f>BE127&amp;"-"&amp;BG127</f>
        <v>-</v>
      </c>
      <c r="BC131" s="2169"/>
      <c r="BD131" s="1673"/>
      <c r="BE131" s="1655"/>
      <c r="BF131" s="1655" t="str">
        <f>IF(T131="","",T131)</f>
        <v/>
      </c>
      <c r="BG131" s="1655"/>
      <c r="BH131" s="1655"/>
    </row>
    <row customHeight="1" ht="61.66666666666666">
      <c r="A132" s="1386"/>
      <c r="B132" s="1386"/>
      <c r="C132" s="1386"/>
      <c r="D132" s="1386"/>
      <c r="E132" s="2174"/>
      <c r="F132" s="2174"/>
      <c r="G132" s="2174"/>
      <c r="H132" s="2174"/>
      <c r="I132" s="2201"/>
      <c r="J132" s="2201"/>
      <c r="K132" s="2171" t="str">
        <f>S48&amp;".17"</f>
        <v>1.1.1.17</v>
      </c>
      <c r="L132" s="1392"/>
      <c r="M132" s="1810"/>
      <c r="N132" s="1810"/>
      <c r="O132" s="1810"/>
      <c r="P132" s="2172"/>
      <c r="Q132" s="2172"/>
      <c r="R132" s="680" t="s">
        <v>102</v>
      </c>
      <c r="S132" s="2247" t="str">
        <f>$K132</f>
        <v>1.1.1.17</v>
      </c>
      <c r="T132" s="2313" t="s">
        <v>1749</v>
      </c>
      <c r="U132" s="280"/>
      <c r="V132" s="749"/>
      <c r="W132" s="1278"/>
      <c r="X132" s="749"/>
      <c r="Y132" s="1278"/>
      <c r="Z132" s="2265"/>
      <c r="AA132" s="1928" t="s">
        <v>58</v>
      </c>
      <c r="AB132" s="2265"/>
      <c r="AC132" s="1928" t="s">
        <v>58</v>
      </c>
      <c r="AD132" s="2004" t="s">
        <v>58</v>
      </c>
      <c r="AE132" s="2233"/>
      <c r="AF132" s="2366">
        <v>1</v>
      </c>
      <c r="AG132" s="2317">
        <v>50.89</v>
      </c>
      <c r="AH132" s="1928" t="s">
        <v>58</v>
      </c>
      <c r="AI132" s="2233"/>
      <c r="AJ132" s="2366">
        <v>1</v>
      </c>
      <c r="AK132" s="2316" t="s">
        <v>714</v>
      </c>
      <c r="AL132" s="1928" t="s">
        <v>56</v>
      </c>
      <c r="AM132" s="2011"/>
      <c r="AN132" s="2366">
        <v>1</v>
      </c>
      <c r="AO132" s="2465" t="s">
        <v>24</v>
      </c>
      <c r="AP132" s="2311" t="s">
        <v>56</v>
      </c>
      <c r="AQ132" s="293"/>
      <c r="AR132" s="2366">
        <v>1</v>
      </c>
      <c r="AS132" s="2464" t="s">
        <v>24</v>
      </c>
      <c r="AT132" s="749">
        <f>AU132+AU132*20%</f>
        <v>0.097608</v>
      </c>
      <c r="AU132" s="1278">
        <v>0.08134</v>
      </c>
      <c r="AV132" s="749">
        <v>0</v>
      </c>
      <c r="AW132" s="1278">
        <v>0</v>
      </c>
      <c r="AX132" s="2265">
        <v>45292.439618055556</v>
      </c>
      <c r="AY132" s="1928" t="s">
        <v>58</v>
      </c>
      <c r="AZ132" s="2265">
        <v>45657.439675925925</v>
      </c>
      <c r="BA132" s="1928" t="s">
        <v>58</v>
      </c>
      <c r="BB132" s="1371"/>
      <c r="BC132" s="2168" t="s">
        <v>1718</v>
      </c>
      <c r="BD132" s="1673"/>
      <c r="BE132" s="1655"/>
      <c r="BF132" s="1655" t="str">
        <f>IF(T132="","",T132)</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110 до 160 мм включительно водопроводной сети абонентов диаметром свыше 20 до 25 мм включительно</v>
      </c>
      <c r="BG132" s="1655"/>
      <c r="BH132" s="1655"/>
    </row>
    <row customHeight="1" ht="14.25">
      <c r="A133" s="1386"/>
      <c r="B133" s="1386"/>
      <c r="C133" s="1386"/>
      <c r="D133" s="1386"/>
      <c r="E133" s="2174"/>
      <c r="F133" s="2174"/>
      <c r="G133" s="2174"/>
      <c r="H133" s="2174"/>
      <c r="I133" s="2201"/>
      <c r="J133" s="2201"/>
      <c r="K133" s="2171" t="str">
        <f>S48&amp;".16"</f>
        <v>1.1.1.16</v>
      </c>
      <c r="L133" s="1392"/>
      <c r="M133" s="1810"/>
      <c r="N133" s="1810"/>
      <c r="O133" s="1810"/>
      <c r="P133" s="2172"/>
      <c r="Q133" s="2172"/>
      <c r="R133" s="2253"/>
      <c r="S133" s="2248"/>
      <c r="T133" s="2314"/>
      <c r="U133" s="280"/>
      <c r="V133" s="4026"/>
      <c r="W133" s="4027"/>
      <c r="X133" s="4028"/>
      <c r="Y133" s="4029"/>
      <c r="Z133" s="4030"/>
      <c r="AA133" s="4031"/>
      <c r="AB133" s="4032"/>
      <c r="AC133" s="4033"/>
      <c r="AD133" s="2005"/>
      <c r="AE133" s="2233"/>
      <c r="AF133" s="2366"/>
      <c r="AG133" s="2317"/>
      <c r="AH133" s="1928"/>
      <c r="AI133" s="2233"/>
      <c r="AJ133" s="2366"/>
      <c r="AK133" s="2316"/>
      <c r="AL133" s="1928"/>
      <c r="AM133" s="2019"/>
      <c r="AN133" s="2366"/>
      <c r="AO133" s="2465" t="s">
        <v>24</v>
      </c>
      <c r="AP133" s="2312"/>
      <c r="AQ133" s="4034"/>
      <c r="AR133" s="4035"/>
      <c r="AS133" s="4036" t="s">
        <v>1719</v>
      </c>
      <c r="AT133" s="4037"/>
      <c r="AU133" s="4038"/>
      <c r="AV133" s="4039"/>
      <c r="AW133" s="4040"/>
      <c r="AX133" s="4041"/>
      <c r="AY133" s="4042"/>
      <c r="AZ133" s="4043"/>
      <c r="BA133" s="4044"/>
      <c r="BB133" s="4045"/>
      <c r="BC133" s="2169"/>
      <c r="BD133" s="1673"/>
      <c r="BE133" s="1655"/>
      <c r="BF133" s="1655"/>
      <c r="BG133" s="1655"/>
      <c r="BH133" s="1655"/>
    </row>
    <row customHeight="1" ht="14.25">
      <c r="A134" s="1386"/>
      <c r="B134" s="1386"/>
      <c r="C134" s="1386"/>
      <c r="D134" s="1386"/>
      <c r="E134" s="2174"/>
      <c r="F134" s="2174"/>
      <c r="G134" s="2174"/>
      <c r="H134" s="2174"/>
      <c r="I134" s="2201"/>
      <c r="J134" s="2201"/>
      <c r="K134" s="2171" t="str">
        <f>S48&amp;".16"</f>
        <v>1.1.1.16</v>
      </c>
      <c r="L134" s="1392"/>
      <c r="M134" s="1810"/>
      <c r="N134" s="1810"/>
      <c r="O134" s="1810"/>
      <c r="P134" s="2172"/>
      <c r="Q134" s="2172"/>
      <c r="R134" s="2253"/>
      <c r="S134" s="2248"/>
      <c r="T134" s="2314"/>
      <c r="U134" s="280"/>
      <c r="V134" s="4046"/>
      <c r="W134" s="4047"/>
      <c r="X134" s="4048"/>
      <c r="Y134" s="4049"/>
      <c r="Z134" s="4050"/>
      <c r="AA134" s="4051"/>
      <c r="AB134" s="4052"/>
      <c r="AC134" s="4053"/>
      <c r="AD134" s="2005"/>
      <c r="AE134" s="2233"/>
      <c r="AF134" s="2366"/>
      <c r="AG134" s="2317"/>
      <c r="AH134" s="1928"/>
      <c r="AI134" s="2233"/>
      <c r="AJ134" s="2366"/>
      <c r="AK134" s="2316"/>
      <c r="AL134" s="1928"/>
      <c r="AM134" s="4054"/>
      <c r="AN134" s="4055"/>
      <c r="AO134" s="4056" t="s">
        <v>1720</v>
      </c>
      <c r="AP134" s="4057"/>
      <c r="AQ134" s="4058"/>
      <c r="AR134" s="4059"/>
      <c r="AS134" s="4060"/>
      <c r="AT134" s="4061"/>
      <c r="AU134" s="4062"/>
      <c r="AV134" s="4063"/>
      <c r="AW134" s="4064"/>
      <c r="AX134" s="4065"/>
      <c r="AY134" s="4066"/>
      <c r="AZ134" s="4067"/>
      <c r="BA134" s="4068"/>
      <c r="BB134" s="4069"/>
      <c r="BC134" s="2169"/>
      <c r="BD134" s="1673"/>
      <c r="BE134" s="1655"/>
      <c r="BF134" s="1655"/>
      <c r="BG134" s="1655"/>
      <c r="BH134" s="1655"/>
    </row>
    <row customHeight="1" ht="14.25">
      <c r="A135" s="1386"/>
      <c r="B135" s="1386"/>
      <c r="C135" s="1386"/>
      <c r="D135" s="1386"/>
      <c r="E135" s="2174"/>
      <c r="F135" s="2174"/>
      <c r="G135" s="2174"/>
      <c r="H135" s="2174"/>
      <c r="I135" s="2201"/>
      <c r="J135" s="2201"/>
      <c r="K135" s="2171" t="str">
        <f>S48&amp;".16"</f>
        <v>1.1.1.16</v>
      </c>
      <c r="L135" s="1392"/>
      <c r="M135" s="1810"/>
      <c r="N135" s="1810"/>
      <c r="O135" s="1810"/>
      <c r="P135" s="2172"/>
      <c r="Q135" s="2172"/>
      <c r="R135" s="2253"/>
      <c r="S135" s="2248"/>
      <c r="T135" s="2314"/>
      <c r="U135" s="280"/>
      <c r="V135" s="4070"/>
      <c r="W135" s="4071"/>
      <c r="X135" s="4072"/>
      <c r="Y135" s="4073"/>
      <c r="Z135" s="4074"/>
      <c r="AA135" s="4075"/>
      <c r="AB135" s="4076"/>
      <c r="AC135" s="4077"/>
      <c r="AD135" s="2005"/>
      <c r="AE135" s="2233"/>
      <c r="AF135" s="2366"/>
      <c r="AG135" s="2317"/>
      <c r="AH135" s="1928"/>
      <c r="AI135" s="4078"/>
      <c r="AJ135" s="4079"/>
      <c r="AK135" s="4080" t="s">
        <v>1721</v>
      </c>
      <c r="AL135" s="4081"/>
      <c r="AM135" s="4082"/>
      <c r="AN135" s="4083"/>
      <c r="AO135" s="4084"/>
      <c r="AP135" s="4085"/>
      <c r="AQ135" s="4086"/>
      <c r="AR135" s="4087"/>
      <c r="AS135" s="4088"/>
      <c r="AT135" s="4089"/>
      <c r="AU135" s="4090"/>
      <c r="AV135" s="4091"/>
      <c r="AW135" s="4092"/>
      <c r="AX135" s="4093"/>
      <c r="AY135" s="4094"/>
      <c r="AZ135" s="4095"/>
      <c r="BA135" s="4096"/>
      <c r="BB135" s="4097"/>
      <c r="BC135" s="2169"/>
      <c r="BD135" s="1673"/>
      <c r="BE135" s="1655"/>
      <c r="BF135" s="1655"/>
      <c r="BG135" s="1655"/>
      <c r="BH135" s="1655"/>
    </row>
    <row customHeight="1" ht="43.333333333333336">
      <c r="A136" s="1386"/>
      <c r="B136" s="1386"/>
      <c r="C136" s="1386"/>
      <c r="D136" s="1386"/>
      <c r="E136" s="2174"/>
      <c r="F136" s="2174"/>
      <c r="G136" s="2174"/>
      <c r="H136" s="2174"/>
      <c r="I136" s="2201"/>
      <c r="J136" s="2201"/>
      <c r="K136" s="2171" t="str">
        <f>S48&amp;".16"</f>
        <v>1.1.1.16</v>
      </c>
      <c r="L136" s="1392"/>
      <c r="M136" s="1810"/>
      <c r="N136" s="1810"/>
      <c r="O136" s="1810"/>
      <c r="P136" s="2172"/>
      <c r="Q136" s="2172"/>
      <c r="R136" s="2253"/>
      <c r="S136" s="2249"/>
      <c r="T136" s="2315"/>
      <c r="U136" s="280"/>
      <c r="V136" s="4098"/>
      <c r="W136" s="4099" t="str">
        <f>Z132&amp;"-"&amp;AB132</f>
        <v>-</v>
      </c>
      <c r="X136" s="4100"/>
      <c r="Y136" s="4101" t="str">
        <f>AB132&amp;"-"&amp;AD132</f>
        <v>-да</v>
      </c>
      <c r="Z136" s="4102"/>
      <c r="AA136" s="4103"/>
      <c r="AB136" s="4104"/>
      <c r="AC136" s="4105"/>
      <c r="AD136" s="1933"/>
      <c r="AE136" s="4106"/>
      <c r="AF136" s="4107"/>
      <c r="AG136" s="4108" t="s">
        <v>1722</v>
      </c>
      <c r="AH136" s="4109"/>
      <c r="AI136" s="4110"/>
      <c r="AJ136" s="4111"/>
      <c r="AK136" s="4112"/>
      <c r="AL136" s="4113"/>
      <c r="AM136" s="4114"/>
      <c r="AN136" s="4115"/>
      <c r="AO136" s="4116"/>
      <c r="AP136" s="4117"/>
      <c r="AQ136" s="4118"/>
      <c r="AR136" s="4119"/>
      <c r="AS136" s="4120"/>
      <c r="AT136" s="4121"/>
      <c r="AU136" s="4122" t="str">
        <f>AX132&amp;"-"&amp;AZ132</f>
        <v>45292.439618055556-45657.439675925925</v>
      </c>
      <c r="AV136" s="4123"/>
      <c r="AW136" s="4124" t="str">
        <f>AZ132&amp;"-"&amp;BB132</f>
        <v>45657.439675925925-</v>
      </c>
      <c r="AX136" s="4125"/>
      <c r="AY136" s="4126"/>
      <c r="AZ136" s="4127"/>
      <c r="BA136" s="4128"/>
      <c r="BB136" s="4129" t="str">
        <f>BE132&amp;"-"&amp;BG132</f>
        <v>-</v>
      </c>
      <c r="BC136" s="2169"/>
      <c r="BD136" s="1673"/>
      <c r="BE136" s="1655"/>
      <c r="BF136" s="1655" t="str">
        <f>IF(T136="","",T136)</f>
        <v/>
      </c>
      <c r="BG136" s="1655"/>
      <c r="BH136" s="1655"/>
    </row>
    <row customHeight="1" ht="63.333333333333336">
      <c r="A137" s="1386"/>
      <c r="B137" s="1386"/>
      <c r="C137" s="1386"/>
      <c r="D137" s="1386"/>
      <c r="E137" s="2174"/>
      <c r="F137" s="2174"/>
      <c r="G137" s="2174"/>
      <c r="H137" s="2174"/>
      <c r="I137" s="2201"/>
      <c r="J137" s="2201"/>
      <c r="K137" s="2171" t="str">
        <f>S48&amp;".18"</f>
        <v>1.1.1.18</v>
      </c>
      <c r="L137" s="1392"/>
      <c r="M137" s="1810"/>
      <c r="N137" s="1810"/>
      <c r="O137" s="1810"/>
      <c r="P137" s="2172"/>
      <c r="Q137" s="2172"/>
      <c r="R137" s="680" t="s">
        <v>102</v>
      </c>
      <c r="S137" s="2247" t="str">
        <f>$K137</f>
        <v>1.1.1.18</v>
      </c>
      <c r="T137" s="2313" t="s">
        <v>1750</v>
      </c>
      <c r="U137" s="280"/>
      <c r="V137" s="749"/>
      <c r="W137" s="1278"/>
      <c r="X137" s="749"/>
      <c r="Y137" s="1278"/>
      <c r="Z137" s="2265"/>
      <c r="AA137" s="1928" t="s">
        <v>58</v>
      </c>
      <c r="AB137" s="2265"/>
      <c r="AC137" s="1928" t="s">
        <v>58</v>
      </c>
      <c r="AD137" s="2004" t="s">
        <v>58</v>
      </c>
      <c r="AE137" s="2233"/>
      <c r="AF137" s="2366">
        <v>1</v>
      </c>
      <c r="AG137" s="2317">
        <v>50.89</v>
      </c>
      <c r="AH137" s="1928" t="s">
        <v>58</v>
      </c>
      <c r="AI137" s="2233"/>
      <c r="AJ137" s="2366">
        <v>1</v>
      </c>
      <c r="AK137" s="2316" t="s">
        <v>735</v>
      </c>
      <c r="AL137" s="1928" t="s">
        <v>56</v>
      </c>
      <c r="AM137" s="2011"/>
      <c r="AN137" s="2366">
        <v>1</v>
      </c>
      <c r="AO137" s="2465" t="s">
        <v>24</v>
      </c>
      <c r="AP137" s="2311" t="s">
        <v>56</v>
      </c>
      <c r="AQ137" s="293"/>
      <c r="AR137" s="2366">
        <v>1</v>
      </c>
      <c r="AS137" s="2464" t="s">
        <v>24</v>
      </c>
      <c r="AT137" s="749">
        <f>AU137+AU137*20%</f>
        <v>0.322752</v>
      </c>
      <c r="AU137" s="1278">
        <v>0.26896</v>
      </c>
      <c r="AV137" s="749">
        <v>0</v>
      </c>
      <c r="AW137" s="1278">
        <v>0</v>
      </c>
      <c r="AX137" s="2265">
        <v>45292.44090277778</v>
      </c>
      <c r="AY137" s="1928" t="s">
        <v>58</v>
      </c>
      <c r="AZ137" s="2265">
        <v>45657.44094907407</v>
      </c>
      <c r="BA137" s="1928" t="s">
        <v>58</v>
      </c>
      <c r="BB137" s="1371"/>
      <c r="BC137" s="2168" t="s">
        <v>1718</v>
      </c>
      <c r="BD137" s="1673"/>
      <c r="BE137" s="1655"/>
      <c r="BF137" s="1655" t="str">
        <f>IF(T137="","",T137)</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160 до 225 мм включительно водопроводной сети абонентов диаметром свыше 20 до 25 мм включительно</v>
      </c>
      <c r="BG137" s="1655"/>
      <c r="BH137" s="1655"/>
    </row>
    <row customHeight="1" ht="14.25">
      <c r="A138" s="1386"/>
      <c r="B138" s="1386"/>
      <c r="C138" s="1386"/>
      <c r="D138" s="1386"/>
      <c r="E138" s="2174"/>
      <c r="F138" s="2174"/>
      <c r="G138" s="2174"/>
      <c r="H138" s="2174"/>
      <c r="I138" s="2201"/>
      <c r="J138" s="2201"/>
      <c r="K138" s="2171" t="str">
        <f>S48&amp;".17"</f>
        <v>1.1.1.17</v>
      </c>
      <c r="L138" s="1392"/>
      <c r="M138" s="1810"/>
      <c r="N138" s="1810"/>
      <c r="O138" s="1810"/>
      <c r="P138" s="2172"/>
      <c r="Q138" s="2172"/>
      <c r="R138" s="2253"/>
      <c r="S138" s="2248"/>
      <c r="T138" s="2314"/>
      <c r="U138" s="280"/>
      <c r="V138" s="4130"/>
      <c r="W138" s="4131"/>
      <c r="X138" s="4132"/>
      <c r="Y138" s="4133"/>
      <c r="Z138" s="4134"/>
      <c r="AA138" s="4135"/>
      <c r="AB138" s="4136"/>
      <c r="AC138" s="4137"/>
      <c r="AD138" s="2005"/>
      <c r="AE138" s="2233"/>
      <c r="AF138" s="2366"/>
      <c r="AG138" s="2317"/>
      <c r="AH138" s="1928"/>
      <c r="AI138" s="2233"/>
      <c r="AJ138" s="2366"/>
      <c r="AK138" s="2316"/>
      <c r="AL138" s="1928"/>
      <c r="AM138" s="2019"/>
      <c r="AN138" s="2366"/>
      <c r="AO138" s="2465" t="s">
        <v>24</v>
      </c>
      <c r="AP138" s="2312"/>
      <c r="AQ138" s="4138"/>
      <c r="AR138" s="4139"/>
      <c r="AS138" s="4140" t="s">
        <v>1719</v>
      </c>
      <c r="AT138" s="4141"/>
      <c r="AU138" s="4142"/>
      <c r="AV138" s="4143"/>
      <c r="AW138" s="4144"/>
      <c r="AX138" s="4145"/>
      <c r="AY138" s="4146"/>
      <c r="AZ138" s="4147"/>
      <c r="BA138" s="4148"/>
      <c r="BB138" s="4149"/>
      <c r="BC138" s="2169"/>
      <c r="BD138" s="1673"/>
      <c r="BE138" s="1655"/>
      <c r="BF138" s="1655"/>
      <c r="BG138" s="1655"/>
      <c r="BH138" s="1655"/>
    </row>
    <row customHeight="1" ht="14.25">
      <c r="A139" s="1386"/>
      <c r="B139" s="1386"/>
      <c r="C139" s="1386"/>
      <c r="D139" s="1386"/>
      <c r="E139" s="2174"/>
      <c r="F139" s="2174"/>
      <c r="G139" s="2174"/>
      <c r="H139" s="2174"/>
      <c r="I139" s="2201"/>
      <c r="J139" s="2201"/>
      <c r="K139" s="2171" t="str">
        <f>S48&amp;".17"</f>
        <v>1.1.1.17</v>
      </c>
      <c r="L139" s="1392"/>
      <c r="M139" s="1810"/>
      <c r="N139" s="1810"/>
      <c r="O139" s="1810"/>
      <c r="P139" s="2172"/>
      <c r="Q139" s="2172"/>
      <c r="R139" s="2253"/>
      <c r="S139" s="2248"/>
      <c r="T139" s="2314"/>
      <c r="U139" s="280"/>
      <c r="V139" s="4150"/>
      <c r="W139" s="4151"/>
      <c r="X139" s="4152"/>
      <c r="Y139" s="4153"/>
      <c r="Z139" s="4154"/>
      <c r="AA139" s="4155"/>
      <c r="AB139" s="4156"/>
      <c r="AC139" s="4157"/>
      <c r="AD139" s="2005"/>
      <c r="AE139" s="2233"/>
      <c r="AF139" s="2366"/>
      <c r="AG139" s="2317"/>
      <c r="AH139" s="1928"/>
      <c r="AI139" s="2233"/>
      <c r="AJ139" s="2366"/>
      <c r="AK139" s="2316"/>
      <c r="AL139" s="1928"/>
      <c r="AM139" s="4158"/>
      <c r="AN139" s="4159"/>
      <c r="AO139" s="4160" t="s">
        <v>1720</v>
      </c>
      <c r="AP139" s="4161"/>
      <c r="AQ139" s="4162"/>
      <c r="AR139" s="4163"/>
      <c r="AS139" s="4164"/>
      <c r="AT139" s="4165"/>
      <c r="AU139" s="4166"/>
      <c r="AV139" s="4167"/>
      <c r="AW139" s="4168"/>
      <c r="AX139" s="4169"/>
      <c r="AY139" s="4170"/>
      <c r="AZ139" s="4171"/>
      <c r="BA139" s="4172"/>
      <c r="BB139" s="4173"/>
      <c r="BC139" s="2169"/>
      <c r="BD139" s="1673"/>
      <c r="BE139" s="1655"/>
      <c r="BF139" s="1655"/>
      <c r="BG139" s="1655"/>
      <c r="BH139" s="1655"/>
    </row>
    <row customHeight="1" ht="14.25">
      <c r="A140" s="1386"/>
      <c r="B140" s="1386"/>
      <c r="C140" s="1386"/>
      <c r="D140" s="1386"/>
      <c r="E140" s="2174"/>
      <c r="F140" s="2174"/>
      <c r="G140" s="2174"/>
      <c r="H140" s="2174"/>
      <c r="I140" s="2201"/>
      <c r="J140" s="2201"/>
      <c r="K140" s="2171" t="str">
        <f>S48&amp;".17"</f>
        <v>1.1.1.17</v>
      </c>
      <c r="L140" s="1392"/>
      <c r="M140" s="1810"/>
      <c r="N140" s="1810"/>
      <c r="O140" s="1810"/>
      <c r="P140" s="2172"/>
      <c r="Q140" s="2172"/>
      <c r="R140" s="2253"/>
      <c r="S140" s="2248"/>
      <c r="T140" s="2314"/>
      <c r="U140" s="280"/>
      <c r="V140" s="4174"/>
      <c r="W140" s="4175"/>
      <c r="X140" s="4176"/>
      <c r="Y140" s="4177"/>
      <c r="Z140" s="4178"/>
      <c r="AA140" s="4179"/>
      <c r="AB140" s="4180"/>
      <c r="AC140" s="4181"/>
      <c r="AD140" s="2005"/>
      <c r="AE140" s="2233"/>
      <c r="AF140" s="2366"/>
      <c r="AG140" s="2317"/>
      <c r="AH140" s="1928"/>
      <c r="AI140" s="4182"/>
      <c r="AJ140" s="4183"/>
      <c r="AK140" s="4184" t="s">
        <v>1721</v>
      </c>
      <c r="AL140" s="4185"/>
      <c r="AM140" s="4186"/>
      <c r="AN140" s="4187"/>
      <c r="AO140" s="4188"/>
      <c r="AP140" s="4189"/>
      <c r="AQ140" s="4190"/>
      <c r="AR140" s="4191"/>
      <c r="AS140" s="4192"/>
      <c r="AT140" s="4193"/>
      <c r="AU140" s="4194"/>
      <c r="AV140" s="4195"/>
      <c r="AW140" s="4196"/>
      <c r="AX140" s="4197"/>
      <c r="AY140" s="4198"/>
      <c r="AZ140" s="4199"/>
      <c r="BA140" s="4200"/>
      <c r="BB140" s="4201"/>
      <c r="BC140" s="2169"/>
      <c r="BD140" s="1673"/>
      <c r="BE140" s="1655"/>
      <c r="BF140" s="1655"/>
      <c r="BG140" s="1655"/>
      <c r="BH140" s="1655"/>
    </row>
    <row customHeight="1" ht="47.5">
      <c r="A141" s="1386"/>
      <c r="B141" s="1386"/>
      <c r="C141" s="1386"/>
      <c r="D141" s="1386"/>
      <c r="E141" s="2174"/>
      <c r="F141" s="2174"/>
      <c r="G141" s="2174"/>
      <c r="H141" s="2174"/>
      <c r="I141" s="2201"/>
      <c r="J141" s="2201"/>
      <c r="K141" s="2171" t="str">
        <f>S48&amp;".17"</f>
        <v>1.1.1.17</v>
      </c>
      <c r="L141" s="1392"/>
      <c r="M141" s="1810"/>
      <c r="N141" s="1810"/>
      <c r="O141" s="1810"/>
      <c r="P141" s="2172"/>
      <c r="Q141" s="2172"/>
      <c r="R141" s="2253"/>
      <c r="S141" s="2249"/>
      <c r="T141" s="2315"/>
      <c r="U141" s="280"/>
      <c r="V141" s="4202"/>
      <c r="W141" s="4203" t="str">
        <f>Z137&amp;"-"&amp;AB137</f>
        <v>-</v>
      </c>
      <c r="X141" s="4204"/>
      <c r="Y141" s="4205" t="str">
        <f>AB137&amp;"-"&amp;AD137</f>
        <v>-да</v>
      </c>
      <c r="Z141" s="4206"/>
      <c r="AA141" s="4207"/>
      <c r="AB141" s="4208"/>
      <c r="AC141" s="4209"/>
      <c r="AD141" s="1933"/>
      <c r="AE141" s="4210"/>
      <c r="AF141" s="4211"/>
      <c r="AG141" s="4212" t="s">
        <v>1722</v>
      </c>
      <c r="AH141" s="4213"/>
      <c r="AI141" s="4214"/>
      <c r="AJ141" s="4215"/>
      <c r="AK141" s="4216"/>
      <c r="AL141" s="4217"/>
      <c r="AM141" s="4218"/>
      <c r="AN141" s="4219"/>
      <c r="AO141" s="4220"/>
      <c r="AP141" s="4221"/>
      <c r="AQ141" s="4222"/>
      <c r="AR141" s="4223"/>
      <c r="AS141" s="4224"/>
      <c r="AT141" s="4225"/>
      <c r="AU141" s="4226" t="str">
        <f>AX137&amp;"-"&amp;AZ137</f>
        <v>45292.44090277778-45657.44094907407</v>
      </c>
      <c r="AV141" s="4227"/>
      <c r="AW141" s="4228" t="str">
        <f>AZ137&amp;"-"&amp;BB137</f>
        <v>45657.44094907407-</v>
      </c>
      <c r="AX141" s="4229"/>
      <c r="AY141" s="4230"/>
      <c r="AZ141" s="4231"/>
      <c r="BA141" s="4232"/>
      <c r="BB141" s="4233" t="str">
        <f>BE137&amp;"-"&amp;BG137</f>
        <v>-</v>
      </c>
      <c r="BC141" s="2169"/>
      <c r="BD141" s="1673"/>
      <c r="BE141" s="1655"/>
      <c r="BF141" s="1655" t="str">
        <f>IF(T141="","",T141)</f>
        <v/>
      </c>
      <c r="BG141" s="1655"/>
      <c r="BH141" s="1655"/>
    </row>
    <row customHeight="1" ht="60">
      <c r="A142" s="1386"/>
      <c r="B142" s="1386"/>
      <c r="C142" s="1386"/>
      <c r="D142" s="1386"/>
      <c r="E142" s="2174"/>
      <c r="F142" s="2174"/>
      <c r="G142" s="2174"/>
      <c r="H142" s="2174"/>
      <c r="I142" s="2201"/>
      <c r="J142" s="2201"/>
      <c r="K142" s="2171" t="str">
        <f>S48&amp;".19"</f>
        <v>1.1.1.19</v>
      </c>
      <c r="L142" s="1392"/>
      <c r="M142" s="1810"/>
      <c r="N142" s="1810"/>
      <c r="O142" s="1810"/>
      <c r="P142" s="2172"/>
      <c r="Q142" s="2172"/>
      <c r="R142" s="680" t="s">
        <v>102</v>
      </c>
      <c r="S142" s="2247" t="str">
        <f>$K142</f>
        <v>1.1.1.19</v>
      </c>
      <c r="T142" s="2313" t="s">
        <v>1751</v>
      </c>
      <c r="U142" s="280"/>
      <c r="V142" s="749"/>
      <c r="W142" s="1278"/>
      <c r="X142" s="749"/>
      <c r="Y142" s="1278"/>
      <c r="Z142" s="2265"/>
      <c r="AA142" s="1928" t="s">
        <v>58</v>
      </c>
      <c r="AB142" s="2265"/>
      <c r="AC142" s="1928" t="s">
        <v>58</v>
      </c>
      <c r="AD142" s="2004" t="s">
        <v>58</v>
      </c>
      <c r="AE142" s="2233"/>
      <c r="AF142" s="2366">
        <v>1</v>
      </c>
      <c r="AG142" s="2317">
        <v>50.89</v>
      </c>
      <c r="AH142" s="1928" t="s">
        <v>58</v>
      </c>
      <c r="AI142" s="2233"/>
      <c r="AJ142" s="2366">
        <v>1</v>
      </c>
      <c r="AK142" s="2316" t="s">
        <v>766</v>
      </c>
      <c r="AL142" s="1928" t="s">
        <v>56</v>
      </c>
      <c r="AM142" s="2011"/>
      <c r="AN142" s="2366">
        <v>1</v>
      </c>
      <c r="AO142" s="2465" t="s">
        <v>24</v>
      </c>
      <c r="AP142" s="2311" t="s">
        <v>56</v>
      </c>
      <c r="AQ142" s="293"/>
      <c r="AR142" s="2366">
        <v>1</v>
      </c>
      <c r="AS142" s="2464" t="s">
        <v>24</v>
      </c>
      <c r="AT142" s="749">
        <f>AU142+AU142*20%</f>
        <v>0.64302</v>
      </c>
      <c r="AU142" s="1278">
        <v>0.53585</v>
      </c>
      <c r="AV142" s="749">
        <v>0</v>
      </c>
      <c r="AW142" s="1278">
        <v>0</v>
      </c>
      <c r="AX142" s="2265">
        <v>45292.44259259259</v>
      </c>
      <c r="AY142" s="1928" t="s">
        <v>58</v>
      </c>
      <c r="AZ142" s="2265">
        <v>45657.44262731481</v>
      </c>
      <c r="BA142" s="1928" t="s">
        <v>58</v>
      </c>
      <c r="BB142" s="1371"/>
      <c r="BC142" s="2168" t="s">
        <v>1718</v>
      </c>
      <c r="BD142" s="1673"/>
      <c r="BE142" s="1655"/>
      <c r="BF142" s="1655" t="str">
        <f>IF(T142="","",T142)</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225 мм водопроводной сети абонентов диаметром свыше 20 до 25 мм включительно</v>
      </c>
      <c r="BG142" s="1655"/>
      <c r="BH142" s="1655"/>
    </row>
    <row customHeight="1" ht="14.25">
      <c r="A143" s="1386"/>
      <c r="B143" s="1386"/>
      <c r="C143" s="1386"/>
      <c r="D143" s="1386"/>
      <c r="E143" s="2174"/>
      <c r="F143" s="2174"/>
      <c r="G143" s="2174"/>
      <c r="H143" s="2174"/>
      <c r="I143" s="2201"/>
      <c r="J143" s="2201"/>
      <c r="K143" s="2171" t="str">
        <f>S48&amp;".18"</f>
        <v>1.1.1.18</v>
      </c>
      <c r="L143" s="1392"/>
      <c r="M143" s="1810"/>
      <c r="N143" s="1810"/>
      <c r="O143" s="1810"/>
      <c r="P143" s="2172"/>
      <c r="Q143" s="2172"/>
      <c r="R143" s="2253"/>
      <c r="S143" s="2248"/>
      <c r="T143" s="2314"/>
      <c r="U143" s="280"/>
      <c r="V143" s="4234"/>
      <c r="W143" s="4235"/>
      <c r="X143" s="4236"/>
      <c r="Y143" s="4237"/>
      <c r="Z143" s="4238"/>
      <c r="AA143" s="4239"/>
      <c r="AB143" s="4240"/>
      <c r="AC143" s="4241"/>
      <c r="AD143" s="2005"/>
      <c r="AE143" s="2233"/>
      <c r="AF143" s="2366"/>
      <c r="AG143" s="2317"/>
      <c r="AH143" s="1928"/>
      <c r="AI143" s="2233"/>
      <c r="AJ143" s="2366"/>
      <c r="AK143" s="2316"/>
      <c r="AL143" s="1928"/>
      <c r="AM143" s="2019"/>
      <c r="AN143" s="2366"/>
      <c r="AO143" s="2465" t="s">
        <v>24</v>
      </c>
      <c r="AP143" s="2312"/>
      <c r="AQ143" s="4242"/>
      <c r="AR143" s="4243"/>
      <c r="AS143" s="4244" t="s">
        <v>1719</v>
      </c>
      <c r="AT143" s="4245"/>
      <c r="AU143" s="4246"/>
      <c r="AV143" s="4247"/>
      <c r="AW143" s="4248"/>
      <c r="AX143" s="4249"/>
      <c r="AY143" s="4250"/>
      <c r="AZ143" s="4251"/>
      <c r="BA143" s="4252"/>
      <c r="BB143" s="4253"/>
      <c r="BC143" s="2169"/>
      <c r="BD143" s="1673"/>
      <c r="BE143" s="1655"/>
      <c r="BF143" s="1655"/>
      <c r="BG143" s="1655"/>
      <c r="BH143" s="1655"/>
    </row>
    <row customHeight="1" ht="14.25">
      <c r="A144" s="1386"/>
      <c r="B144" s="1386"/>
      <c r="C144" s="1386"/>
      <c r="D144" s="1386"/>
      <c r="E144" s="2174"/>
      <c r="F144" s="2174"/>
      <c r="G144" s="2174"/>
      <c r="H144" s="2174"/>
      <c r="I144" s="2201"/>
      <c r="J144" s="2201"/>
      <c r="K144" s="2171" t="str">
        <f>S48&amp;".18"</f>
        <v>1.1.1.18</v>
      </c>
      <c r="L144" s="1392"/>
      <c r="M144" s="1810"/>
      <c r="N144" s="1810"/>
      <c r="O144" s="1810"/>
      <c r="P144" s="2172"/>
      <c r="Q144" s="2172"/>
      <c r="R144" s="2253"/>
      <c r="S144" s="2248"/>
      <c r="T144" s="2314"/>
      <c r="U144" s="280"/>
      <c r="V144" s="4254"/>
      <c r="W144" s="4255"/>
      <c r="X144" s="4256"/>
      <c r="Y144" s="4257"/>
      <c r="Z144" s="4258"/>
      <c r="AA144" s="4259"/>
      <c r="AB144" s="4260"/>
      <c r="AC144" s="4261"/>
      <c r="AD144" s="2005"/>
      <c r="AE144" s="2233"/>
      <c r="AF144" s="2366"/>
      <c r="AG144" s="2317"/>
      <c r="AH144" s="1928"/>
      <c r="AI144" s="2233"/>
      <c r="AJ144" s="2366"/>
      <c r="AK144" s="2316"/>
      <c r="AL144" s="1928"/>
      <c r="AM144" s="4262"/>
      <c r="AN144" s="4263"/>
      <c r="AO144" s="4264" t="s">
        <v>1720</v>
      </c>
      <c r="AP144" s="4265"/>
      <c r="AQ144" s="4266"/>
      <c r="AR144" s="4267"/>
      <c r="AS144" s="4268"/>
      <c r="AT144" s="4269"/>
      <c r="AU144" s="4270"/>
      <c r="AV144" s="4271"/>
      <c r="AW144" s="4272"/>
      <c r="AX144" s="4273"/>
      <c r="AY144" s="4274"/>
      <c r="AZ144" s="4275"/>
      <c r="BA144" s="4276"/>
      <c r="BB144" s="4277"/>
      <c r="BC144" s="2169"/>
      <c r="BD144" s="1673"/>
      <c r="BE144" s="1655"/>
      <c r="BF144" s="1655"/>
      <c r="BG144" s="1655"/>
      <c r="BH144" s="1655"/>
    </row>
    <row customHeight="1" ht="14.25">
      <c r="A145" s="1386"/>
      <c r="B145" s="1386"/>
      <c r="C145" s="1386"/>
      <c r="D145" s="1386"/>
      <c r="E145" s="2174"/>
      <c r="F145" s="2174"/>
      <c r="G145" s="2174"/>
      <c r="H145" s="2174"/>
      <c r="I145" s="2201"/>
      <c r="J145" s="2201"/>
      <c r="K145" s="2171" t="str">
        <f>S48&amp;".18"</f>
        <v>1.1.1.18</v>
      </c>
      <c r="L145" s="1392"/>
      <c r="M145" s="1810"/>
      <c r="N145" s="1810"/>
      <c r="O145" s="1810"/>
      <c r="P145" s="2172"/>
      <c r="Q145" s="2172"/>
      <c r="R145" s="2253"/>
      <c r="S145" s="2248"/>
      <c r="T145" s="2314"/>
      <c r="U145" s="280"/>
      <c r="V145" s="4278"/>
      <c r="W145" s="4279"/>
      <c r="X145" s="4280"/>
      <c r="Y145" s="4281"/>
      <c r="Z145" s="4282"/>
      <c r="AA145" s="4283"/>
      <c r="AB145" s="4284"/>
      <c r="AC145" s="4285"/>
      <c r="AD145" s="2005"/>
      <c r="AE145" s="2233"/>
      <c r="AF145" s="2366"/>
      <c r="AG145" s="2317"/>
      <c r="AH145" s="1928"/>
      <c r="AI145" s="4286"/>
      <c r="AJ145" s="4287"/>
      <c r="AK145" s="4288" t="s">
        <v>1721</v>
      </c>
      <c r="AL145" s="4289"/>
      <c r="AM145" s="4290"/>
      <c r="AN145" s="4291"/>
      <c r="AO145" s="4292"/>
      <c r="AP145" s="4293"/>
      <c r="AQ145" s="4294"/>
      <c r="AR145" s="4295"/>
      <c r="AS145" s="4296"/>
      <c r="AT145" s="4297"/>
      <c r="AU145" s="4298"/>
      <c r="AV145" s="4299"/>
      <c r="AW145" s="4300"/>
      <c r="AX145" s="4301"/>
      <c r="AY145" s="4302"/>
      <c r="AZ145" s="4303"/>
      <c r="BA145" s="4304"/>
      <c r="BB145" s="4305"/>
      <c r="BC145" s="2169"/>
      <c r="BD145" s="1673"/>
      <c r="BE145" s="1655"/>
      <c r="BF145" s="1655"/>
      <c r="BG145" s="1655"/>
      <c r="BH145" s="1655"/>
    </row>
    <row customHeight="1" ht="30">
      <c r="A146" s="1386"/>
      <c r="B146" s="1386"/>
      <c r="C146" s="1386"/>
      <c r="D146" s="1386"/>
      <c r="E146" s="2174"/>
      <c r="F146" s="2174"/>
      <c r="G146" s="2174"/>
      <c r="H146" s="2174"/>
      <c r="I146" s="2201"/>
      <c r="J146" s="2201"/>
      <c r="K146" s="2171" t="str">
        <f>S48&amp;".18"</f>
        <v>1.1.1.18</v>
      </c>
      <c r="L146" s="1392"/>
      <c r="M146" s="1810"/>
      <c r="N146" s="1810"/>
      <c r="O146" s="1810"/>
      <c r="P146" s="2172"/>
      <c r="Q146" s="2172"/>
      <c r="R146" s="2253"/>
      <c r="S146" s="2249"/>
      <c r="T146" s="2315"/>
      <c r="U146" s="280"/>
      <c r="V146" s="4306"/>
      <c r="W146" s="4307" t="str">
        <f>Z142&amp;"-"&amp;AB142</f>
        <v>-</v>
      </c>
      <c r="X146" s="4308"/>
      <c r="Y146" s="4309" t="str">
        <f>AB142&amp;"-"&amp;AD142</f>
        <v>-да</v>
      </c>
      <c r="Z146" s="4310"/>
      <c r="AA146" s="4311"/>
      <c r="AB146" s="4312"/>
      <c r="AC146" s="4313"/>
      <c r="AD146" s="1933"/>
      <c r="AE146" s="4314"/>
      <c r="AF146" s="4315"/>
      <c r="AG146" s="4316" t="s">
        <v>1722</v>
      </c>
      <c r="AH146" s="4317"/>
      <c r="AI146" s="4318"/>
      <c r="AJ146" s="4319"/>
      <c r="AK146" s="4320"/>
      <c r="AL146" s="4321"/>
      <c r="AM146" s="4322"/>
      <c r="AN146" s="4323"/>
      <c r="AO146" s="4324"/>
      <c r="AP146" s="4325"/>
      <c r="AQ146" s="4326"/>
      <c r="AR146" s="4327"/>
      <c r="AS146" s="4328"/>
      <c r="AT146" s="4329"/>
      <c r="AU146" s="4330" t="str">
        <f>AX142&amp;"-"&amp;AZ142</f>
        <v>45292.44259259259-45657.44262731481</v>
      </c>
      <c r="AV146" s="4331"/>
      <c r="AW146" s="4332" t="str">
        <f>AZ142&amp;"-"&amp;BB142</f>
        <v>45657.44262731481-</v>
      </c>
      <c r="AX146" s="4333"/>
      <c r="AY146" s="4334"/>
      <c r="AZ146" s="4335"/>
      <c r="BA146" s="4336"/>
      <c r="BB146" s="4337" t="str">
        <f>BE142&amp;"-"&amp;BG142</f>
        <v>-</v>
      </c>
      <c r="BC146" s="2169"/>
      <c r="BD146" s="1673"/>
      <c r="BE146" s="1655"/>
      <c r="BF146" s="1655" t="str">
        <f>IF(T146="","",T146)</f>
        <v/>
      </c>
      <c r="BG146" s="1655"/>
      <c r="BH146" s="1655"/>
    </row>
    <row customHeight="1" ht="62.5">
      <c r="A147" s="1386"/>
      <c r="B147" s="1386"/>
      <c r="C147" s="1386"/>
      <c r="D147" s="1386"/>
      <c r="E147" s="2174"/>
      <c r="F147" s="2174"/>
      <c r="G147" s="2174"/>
      <c r="H147" s="2174"/>
      <c r="I147" s="2201"/>
      <c r="J147" s="2201"/>
      <c r="K147" s="2171" t="str">
        <f>S48&amp;".20"</f>
        <v>1.1.1.20</v>
      </c>
      <c r="L147" s="1392"/>
      <c r="M147" s="1810"/>
      <c r="N147" s="1810"/>
      <c r="O147" s="1810"/>
      <c r="P147" s="2172"/>
      <c r="Q147" s="2172"/>
      <c r="R147" s="680" t="s">
        <v>102</v>
      </c>
      <c r="S147" s="2247" t="str">
        <f>$K147</f>
        <v>1.1.1.20</v>
      </c>
      <c r="T147" s="2313" t="s">
        <v>1752</v>
      </c>
      <c r="U147" s="280"/>
      <c r="V147" s="749"/>
      <c r="W147" s="1278"/>
      <c r="X147" s="749"/>
      <c r="Y147" s="1278"/>
      <c r="Z147" s="2265"/>
      <c r="AA147" s="1928" t="s">
        <v>58</v>
      </c>
      <c r="AB147" s="2265"/>
      <c r="AC147" s="1928" t="s">
        <v>58</v>
      </c>
      <c r="AD147" s="2004" t="s">
        <v>58</v>
      </c>
      <c r="AE147" s="2233"/>
      <c r="AF147" s="2366">
        <v>1</v>
      </c>
      <c r="AG147" s="2317">
        <v>83.38</v>
      </c>
      <c r="AH147" s="1928" t="s">
        <v>58</v>
      </c>
      <c r="AI147" s="2233"/>
      <c r="AJ147" s="2366">
        <v>1</v>
      </c>
      <c r="AK147" s="2316" t="s">
        <v>621</v>
      </c>
      <c r="AL147" s="1928" t="s">
        <v>56</v>
      </c>
      <c r="AM147" s="2011"/>
      <c r="AN147" s="2366">
        <v>1</v>
      </c>
      <c r="AO147" s="2465" t="s">
        <v>24</v>
      </c>
      <c r="AP147" s="2311" t="s">
        <v>56</v>
      </c>
      <c r="AQ147" s="293"/>
      <c r="AR147" s="2366">
        <v>1</v>
      </c>
      <c r="AS147" s="2464" t="s">
        <v>24</v>
      </c>
      <c r="AT147" s="749">
        <f>AU147+AU147*20%</f>
        <v>0.04932</v>
      </c>
      <c r="AU147" s="1278">
        <v>0.0411</v>
      </c>
      <c r="AV147" s="749">
        <v>0</v>
      </c>
      <c r="AW147" s="1278">
        <v>0</v>
      </c>
      <c r="AX147" s="2265">
        <v>45292.444016203706</v>
      </c>
      <c r="AY147" s="1928" t="s">
        <v>58</v>
      </c>
      <c r="AZ147" s="2265">
        <v>45657.4440625</v>
      </c>
      <c r="BA147" s="1928" t="s">
        <v>58</v>
      </c>
      <c r="BB147" s="1371"/>
      <c r="BC147" s="2168" t="s">
        <v>1718</v>
      </c>
      <c r="BD147" s="1673"/>
      <c r="BE147" s="1655"/>
      <c r="BF147" s="1655" t="str">
        <f>IF(T147="","",T147)</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32 мм и менее водопроводной сети абонентов диаметром свыше 25 до 32 мм включительно</v>
      </c>
      <c r="BG147" s="1655"/>
      <c r="BH147" s="1655"/>
    </row>
    <row customHeight="1" ht="14.25">
      <c r="A148" s="1386"/>
      <c r="B148" s="1386"/>
      <c r="C148" s="1386"/>
      <c r="D148" s="1386"/>
      <c r="E148" s="2174"/>
      <c r="F148" s="2174"/>
      <c r="G148" s="2174"/>
      <c r="H148" s="2174"/>
      <c r="I148" s="2201"/>
      <c r="J148" s="2201"/>
      <c r="K148" s="2171" t="str">
        <f>S48&amp;".19"</f>
        <v>1.1.1.19</v>
      </c>
      <c r="L148" s="1392"/>
      <c r="M148" s="1810"/>
      <c r="N148" s="1810"/>
      <c r="O148" s="1810"/>
      <c r="P148" s="2172"/>
      <c r="Q148" s="2172"/>
      <c r="R148" s="2253"/>
      <c r="S148" s="2248"/>
      <c r="T148" s="2314"/>
      <c r="U148" s="280"/>
      <c r="V148" s="4338"/>
      <c r="W148" s="4339"/>
      <c r="X148" s="4340"/>
      <c r="Y148" s="4341"/>
      <c r="Z148" s="4342"/>
      <c r="AA148" s="4343"/>
      <c r="AB148" s="4344"/>
      <c r="AC148" s="4345"/>
      <c r="AD148" s="2005"/>
      <c r="AE148" s="2233"/>
      <c r="AF148" s="2366"/>
      <c r="AG148" s="2317"/>
      <c r="AH148" s="1928"/>
      <c r="AI148" s="2233"/>
      <c r="AJ148" s="2366"/>
      <c r="AK148" s="2316"/>
      <c r="AL148" s="1928"/>
      <c r="AM148" s="2019"/>
      <c r="AN148" s="2366"/>
      <c r="AO148" s="2465" t="s">
        <v>24</v>
      </c>
      <c r="AP148" s="2312"/>
      <c r="AQ148" s="4346"/>
      <c r="AR148" s="4347"/>
      <c r="AS148" s="4348" t="s">
        <v>1719</v>
      </c>
      <c r="AT148" s="4349"/>
      <c r="AU148" s="4350"/>
      <c r="AV148" s="4351"/>
      <c r="AW148" s="4352"/>
      <c r="AX148" s="4353"/>
      <c r="AY148" s="4354"/>
      <c r="AZ148" s="4355"/>
      <c r="BA148" s="4356"/>
      <c r="BB148" s="4357"/>
      <c r="BC148" s="2169"/>
      <c r="BD148" s="1673"/>
      <c r="BE148" s="1655"/>
      <c r="BF148" s="1655"/>
      <c r="BG148" s="1655"/>
      <c r="BH148" s="1655"/>
    </row>
    <row customHeight="1" ht="14.25">
      <c r="A149" s="1386"/>
      <c r="B149" s="1386"/>
      <c r="C149" s="1386"/>
      <c r="D149" s="1386"/>
      <c r="E149" s="2174"/>
      <c r="F149" s="2174"/>
      <c r="G149" s="2174"/>
      <c r="H149" s="2174"/>
      <c r="I149" s="2201"/>
      <c r="J149" s="2201"/>
      <c r="K149" s="2171" t="str">
        <f>S48&amp;".19"</f>
        <v>1.1.1.19</v>
      </c>
      <c r="L149" s="1392"/>
      <c r="M149" s="1810"/>
      <c r="N149" s="1810"/>
      <c r="O149" s="1810"/>
      <c r="P149" s="2172"/>
      <c r="Q149" s="2172"/>
      <c r="R149" s="2253"/>
      <c r="S149" s="2248"/>
      <c r="T149" s="2314"/>
      <c r="U149" s="280"/>
      <c r="V149" s="4358"/>
      <c r="W149" s="4359"/>
      <c r="X149" s="4360"/>
      <c r="Y149" s="4361"/>
      <c r="Z149" s="4362"/>
      <c r="AA149" s="4363"/>
      <c r="AB149" s="4364"/>
      <c r="AC149" s="4365"/>
      <c r="AD149" s="2005"/>
      <c r="AE149" s="2233"/>
      <c r="AF149" s="2366"/>
      <c r="AG149" s="2317"/>
      <c r="AH149" s="1928"/>
      <c r="AI149" s="2233"/>
      <c r="AJ149" s="2366"/>
      <c r="AK149" s="2316"/>
      <c r="AL149" s="1928"/>
      <c r="AM149" s="4366"/>
      <c r="AN149" s="4367"/>
      <c r="AO149" s="4368" t="s">
        <v>1720</v>
      </c>
      <c r="AP149" s="4369"/>
      <c r="AQ149" s="4370"/>
      <c r="AR149" s="4371"/>
      <c r="AS149" s="4372"/>
      <c r="AT149" s="4373"/>
      <c r="AU149" s="4374"/>
      <c r="AV149" s="4375"/>
      <c r="AW149" s="4376"/>
      <c r="AX149" s="4377"/>
      <c r="AY149" s="4378"/>
      <c r="AZ149" s="4379"/>
      <c r="BA149" s="4380"/>
      <c r="BB149" s="4381"/>
      <c r="BC149" s="2169"/>
      <c r="BD149" s="1673"/>
      <c r="BE149" s="1655"/>
      <c r="BF149" s="1655"/>
      <c r="BG149" s="1655"/>
      <c r="BH149" s="1655"/>
    </row>
    <row customHeight="1" ht="14.25">
      <c r="A150" s="1386"/>
      <c r="B150" s="1386"/>
      <c r="C150" s="1386"/>
      <c r="D150" s="1386"/>
      <c r="E150" s="2174"/>
      <c r="F150" s="2174"/>
      <c r="G150" s="2174"/>
      <c r="H150" s="2174"/>
      <c r="I150" s="2201"/>
      <c r="J150" s="2201"/>
      <c r="K150" s="2171" t="str">
        <f>S48&amp;".19"</f>
        <v>1.1.1.19</v>
      </c>
      <c r="L150" s="1392"/>
      <c r="M150" s="1810"/>
      <c r="N150" s="1810"/>
      <c r="O150" s="1810"/>
      <c r="P150" s="2172"/>
      <c r="Q150" s="2172"/>
      <c r="R150" s="2253"/>
      <c r="S150" s="2248"/>
      <c r="T150" s="2314"/>
      <c r="U150" s="280"/>
      <c r="V150" s="4382"/>
      <c r="W150" s="4383"/>
      <c r="X150" s="4384"/>
      <c r="Y150" s="4385"/>
      <c r="Z150" s="4386"/>
      <c r="AA150" s="4387"/>
      <c r="AB150" s="4388"/>
      <c r="AC150" s="4389"/>
      <c r="AD150" s="2005"/>
      <c r="AE150" s="2233"/>
      <c r="AF150" s="2366"/>
      <c r="AG150" s="2317"/>
      <c r="AH150" s="1928"/>
      <c r="AI150" s="4390"/>
      <c r="AJ150" s="4391"/>
      <c r="AK150" s="4392" t="s">
        <v>1721</v>
      </c>
      <c r="AL150" s="4393"/>
      <c r="AM150" s="4394"/>
      <c r="AN150" s="4395"/>
      <c r="AO150" s="4396"/>
      <c r="AP150" s="4397"/>
      <c r="AQ150" s="4398"/>
      <c r="AR150" s="4399"/>
      <c r="AS150" s="4400"/>
      <c r="AT150" s="4401"/>
      <c r="AU150" s="4402"/>
      <c r="AV150" s="4403"/>
      <c r="AW150" s="4404"/>
      <c r="AX150" s="4405"/>
      <c r="AY150" s="4406"/>
      <c r="AZ150" s="4407"/>
      <c r="BA150" s="4408"/>
      <c r="BB150" s="4409"/>
      <c r="BC150" s="2169"/>
      <c r="BD150" s="1673"/>
      <c r="BE150" s="1655"/>
      <c r="BF150" s="1655"/>
      <c r="BG150" s="1655"/>
      <c r="BH150" s="1655"/>
    </row>
    <row customHeight="1" ht="29.166666666666668">
      <c r="A151" s="1386"/>
      <c r="B151" s="1386"/>
      <c r="C151" s="1386"/>
      <c r="D151" s="1386"/>
      <c r="E151" s="2174"/>
      <c r="F151" s="2174"/>
      <c r="G151" s="2174"/>
      <c r="H151" s="2174"/>
      <c r="I151" s="2201"/>
      <c r="J151" s="2201"/>
      <c r="K151" s="2171" t="str">
        <f>S48&amp;".19"</f>
        <v>1.1.1.19</v>
      </c>
      <c r="L151" s="1392"/>
      <c r="M151" s="1810"/>
      <c r="N151" s="1810"/>
      <c r="O151" s="1810"/>
      <c r="P151" s="2172"/>
      <c r="Q151" s="2172"/>
      <c r="R151" s="2253"/>
      <c r="S151" s="2249"/>
      <c r="T151" s="2315"/>
      <c r="U151" s="280"/>
      <c r="V151" s="4410"/>
      <c r="W151" s="4411" t="str">
        <f>Z147&amp;"-"&amp;AB147</f>
        <v>-</v>
      </c>
      <c r="X151" s="4412"/>
      <c r="Y151" s="4413" t="str">
        <f>AB147&amp;"-"&amp;AD147</f>
        <v>-да</v>
      </c>
      <c r="Z151" s="4414"/>
      <c r="AA151" s="4415"/>
      <c r="AB151" s="4416"/>
      <c r="AC151" s="4417"/>
      <c r="AD151" s="1933"/>
      <c r="AE151" s="4418"/>
      <c r="AF151" s="4419"/>
      <c r="AG151" s="4420" t="s">
        <v>1722</v>
      </c>
      <c r="AH151" s="4421"/>
      <c r="AI151" s="4422"/>
      <c r="AJ151" s="4423"/>
      <c r="AK151" s="4424"/>
      <c r="AL151" s="4425"/>
      <c r="AM151" s="4426"/>
      <c r="AN151" s="4427"/>
      <c r="AO151" s="4428"/>
      <c r="AP151" s="4429"/>
      <c r="AQ151" s="4430"/>
      <c r="AR151" s="4431"/>
      <c r="AS151" s="4432"/>
      <c r="AT151" s="4433"/>
      <c r="AU151" s="4434" t="str">
        <f>AX147&amp;"-"&amp;AZ147</f>
        <v>45292.444016203706-45657.4440625</v>
      </c>
      <c r="AV151" s="4435"/>
      <c r="AW151" s="4436" t="str">
        <f>AZ147&amp;"-"&amp;BB147</f>
        <v>45657.4440625-</v>
      </c>
      <c r="AX151" s="4437"/>
      <c r="AY151" s="4438"/>
      <c r="AZ151" s="4439"/>
      <c r="BA151" s="4440"/>
      <c r="BB151" s="4441" t="str">
        <f>BE147&amp;"-"&amp;BG147</f>
        <v>-</v>
      </c>
      <c r="BC151" s="2169"/>
      <c r="BD151" s="1673"/>
      <c r="BE151" s="1655"/>
      <c r="BF151" s="1655" t="str">
        <f>IF(T151="","",T151)</f>
        <v/>
      </c>
      <c r="BG151" s="1655"/>
      <c r="BH151" s="1655"/>
    </row>
    <row customHeight="1" ht="57.5">
      <c r="A152" s="1386"/>
      <c r="B152" s="1386"/>
      <c r="C152" s="1386"/>
      <c r="D152" s="1386"/>
      <c r="E152" s="2174"/>
      <c r="F152" s="2174"/>
      <c r="G152" s="2174"/>
      <c r="H152" s="2174"/>
      <c r="I152" s="2201"/>
      <c r="J152" s="2201"/>
      <c r="K152" s="2171" t="str">
        <f>S48&amp;".21"</f>
        <v>1.1.1.21</v>
      </c>
      <c r="L152" s="1392"/>
      <c r="M152" s="1810"/>
      <c r="N152" s="1810"/>
      <c r="O152" s="1810"/>
      <c r="P152" s="2172"/>
      <c r="Q152" s="2172"/>
      <c r="R152" s="680" t="s">
        <v>102</v>
      </c>
      <c r="S152" s="2247" t="str">
        <f>$K152</f>
        <v>1.1.1.21</v>
      </c>
      <c r="T152" s="2313" t="s">
        <v>1753</v>
      </c>
      <c r="U152" s="280"/>
      <c r="V152" s="749"/>
      <c r="W152" s="1278"/>
      <c r="X152" s="749"/>
      <c r="Y152" s="1278"/>
      <c r="Z152" s="2265"/>
      <c r="AA152" s="1928" t="s">
        <v>58</v>
      </c>
      <c r="AB152" s="2265"/>
      <c r="AC152" s="1928" t="s">
        <v>58</v>
      </c>
      <c r="AD152" s="2004" t="s">
        <v>58</v>
      </c>
      <c r="AE152" s="2233"/>
      <c r="AF152" s="2366">
        <v>1</v>
      </c>
      <c r="AG152" s="2317">
        <v>83.38</v>
      </c>
      <c r="AH152" s="1928" t="s">
        <v>58</v>
      </c>
      <c r="AI152" s="2233"/>
      <c r="AJ152" s="2366">
        <v>1</v>
      </c>
      <c r="AK152" s="2316" t="s">
        <v>621</v>
      </c>
      <c r="AL152" s="1928" t="s">
        <v>56</v>
      </c>
      <c r="AM152" s="2011"/>
      <c r="AN152" s="2366">
        <v>1</v>
      </c>
      <c r="AO152" s="2465" t="s">
        <v>24</v>
      </c>
      <c r="AP152" s="2311" t="s">
        <v>56</v>
      </c>
      <c r="AQ152" s="293"/>
      <c r="AR152" s="2366">
        <v>1</v>
      </c>
      <c r="AS152" s="2464" t="s">
        <v>24</v>
      </c>
      <c r="AT152" s="749">
        <f>AU152+AU152*20%</f>
        <v>0.06822</v>
      </c>
      <c r="AU152" s="1278">
        <v>0.05685</v>
      </c>
      <c r="AV152" s="749">
        <v>0</v>
      </c>
      <c r="AW152" s="1278">
        <v>0</v>
      </c>
      <c r="AX152" s="2265">
        <v>45292.44559027778</v>
      </c>
      <c r="AY152" s="1928" t="s">
        <v>58</v>
      </c>
      <c r="AZ152" s="2265">
        <v>45657.44564814815</v>
      </c>
      <c r="BA152" s="1928" t="s">
        <v>58</v>
      </c>
      <c r="BB152" s="1371"/>
      <c r="BC152" s="2168" t="s">
        <v>1718</v>
      </c>
      <c r="BD152" s="1673"/>
      <c r="BE152" s="1655"/>
      <c r="BF152" s="1655" t="str">
        <f>IF(T152="","",T152)</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32 до 40 мм включительно водопроводной сети абонентов диаметром свыше 25 до 32 мм включительно</v>
      </c>
      <c r="BG152" s="1655"/>
      <c r="BH152" s="1655"/>
    </row>
    <row customHeight="1" ht="14.25">
      <c r="A153" s="1386"/>
      <c r="B153" s="1386"/>
      <c r="C153" s="1386"/>
      <c r="D153" s="1386"/>
      <c r="E153" s="2174"/>
      <c r="F153" s="2174"/>
      <c r="G153" s="2174"/>
      <c r="H153" s="2174"/>
      <c r="I153" s="2201"/>
      <c r="J153" s="2201"/>
      <c r="K153" s="2171" t="str">
        <f>S48&amp;".20"</f>
        <v>1.1.1.20</v>
      </c>
      <c r="L153" s="1392"/>
      <c r="M153" s="1810"/>
      <c r="N153" s="1810"/>
      <c r="O153" s="1810"/>
      <c r="P153" s="2172"/>
      <c r="Q153" s="2172"/>
      <c r="R153" s="2253"/>
      <c r="S153" s="2248"/>
      <c r="T153" s="2314"/>
      <c r="U153" s="280"/>
      <c r="V153" s="4442"/>
      <c r="W153" s="4443"/>
      <c r="X153" s="4444"/>
      <c r="Y153" s="4445"/>
      <c r="Z153" s="4446"/>
      <c r="AA153" s="4447"/>
      <c r="AB153" s="4448"/>
      <c r="AC153" s="4449"/>
      <c r="AD153" s="2005"/>
      <c r="AE153" s="2233"/>
      <c r="AF153" s="2366"/>
      <c r="AG153" s="2317"/>
      <c r="AH153" s="1928"/>
      <c r="AI153" s="2233"/>
      <c r="AJ153" s="2366"/>
      <c r="AK153" s="2316"/>
      <c r="AL153" s="1928"/>
      <c r="AM153" s="2019"/>
      <c r="AN153" s="2366"/>
      <c r="AO153" s="2465" t="s">
        <v>24</v>
      </c>
      <c r="AP153" s="2312"/>
      <c r="AQ153" s="4450"/>
      <c r="AR153" s="4451"/>
      <c r="AS153" s="4452" t="s">
        <v>1719</v>
      </c>
      <c r="AT153" s="4453"/>
      <c r="AU153" s="4454"/>
      <c r="AV153" s="4455"/>
      <c r="AW153" s="4456"/>
      <c r="AX153" s="4457"/>
      <c r="AY153" s="4458"/>
      <c r="AZ153" s="4459"/>
      <c r="BA153" s="4460"/>
      <c r="BB153" s="4461"/>
      <c r="BC153" s="2169"/>
      <c r="BD153" s="1673"/>
      <c r="BE153" s="1655"/>
      <c r="BF153" s="1655"/>
      <c r="BG153" s="1655"/>
      <c r="BH153" s="1655"/>
    </row>
    <row customHeight="1" ht="14.25">
      <c r="A154" s="1386"/>
      <c r="B154" s="1386"/>
      <c r="C154" s="1386"/>
      <c r="D154" s="1386"/>
      <c r="E154" s="2174"/>
      <c r="F154" s="2174"/>
      <c r="G154" s="2174"/>
      <c r="H154" s="2174"/>
      <c r="I154" s="2201"/>
      <c r="J154" s="2201"/>
      <c r="K154" s="2171" t="str">
        <f>S48&amp;".20"</f>
        <v>1.1.1.20</v>
      </c>
      <c r="L154" s="1392"/>
      <c r="M154" s="1810"/>
      <c r="N154" s="1810"/>
      <c r="O154" s="1810"/>
      <c r="P154" s="2172"/>
      <c r="Q154" s="2172"/>
      <c r="R154" s="2253"/>
      <c r="S154" s="2248"/>
      <c r="T154" s="2314"/>
      <c r="U154" s="280"/>
      <c r="V154" s="4462"/>
      <c r="W154" s="4463"/>
      <c r="X154" s="4464"/>
      <c r="Y154" s="4465"/>
      <c r="Z154" s="4466"/>
      <c r="AA154" s="4467"/>
      <c r="AB154" s="4468"/>
      <c r="AC154" s="4469"/>
      <c r="AD154" s="2005"/>
      <c r="AE154" s="2233"/>
      <c r="AF154" s="2366"/>
      <c r="AG154" s="2317"/>
      <c r="AH154" s="1928"/>
      <c r="AI154" s="2233"/>
      <c r="AJ154" s="2366"/>
      <c r="AK154" s="2316"/>
      <c r="AL154" s="1928"/>
      <c r="AM154" s="4470"/>
      <c r="AN154" s="4471"/>
      <c r="AO154" s="4472" t="s">
        <v>1720</v>
      </c>
      <c r="AP154" s="4473"/>
      <c r="AQ154" s="4474"/>
      <c r="AR154" s="4475"/>
      <c r="AS154" s="4476"/>
      <c r="AT154" s="4477"/>
      <c r="AU154" s="4478"/>
      <c r="AV154" s="4479"/>
      <c r="AW154" s="4480"/>
      <c r="AX154" s="4481"/>
      <c r="AY154" s="4482"/>
      <c r="AZ154" s="4483"/>
      <c r="BA154" s="4484"/>
      <c r="BB154" s="4485"/>
      <c r="BC154" s="2169"/>
      <c r="BD154" s="1673"/>
      <c r="BE154" s="1655"/>
      <c r="BF154" s="1655"/>
      <c r="BG154" s="1655"/>
      <c r="BH154" s="1655"/>
    </row>
    <row customHeight="1" ht="14.25">
      <c r="A155" s="1386"/>
      <c r="B155" s="1386"/>
      <c r="C155" s="1386"/>
      <c r="D155" s="1386"/>
      <c r="E155" s="2174"/>
      <c r="F155" s="2174"/>
      <c r="G155" s="2174"/>
      <c r="H155" s="2174"/>
      <c r="I155" s="2201"/>
      <c r="J155" s="2201"/>
      <c r="K155" s="2171" t="str">
        <f>S48&amp;".20"</f>
        <v>1.1.1.20</v>
      </c>
      <c r="L155" s="1392"/>
      <c r="M155" s="1810"/>
      <c r="N155" s="1810"/>
      <c r="O155" s="1810"/>
      <c r="P155" s="2172"/>
      <c r="Q155" s="2172"/>
      <c r="R155" s="2253"/>
      <c r="S155" s="2248"/>
      <c r="T155" s="2314"/>
      <c r="U155" s="280"/>
      <c r="V155" s="4486"/>
      <c r="W155" s="4487"/>
      <c r="X155" s="4488"/>
      <c r="Y155" s="4489"/>
      <c r="Z155" s="4490"/>
      <c r="AA155" s="4491"/>
      <c r="AB155" s="4492"/>
      <c r="AC155" s="4493"/>
      <c r="AD155" s="2005"/>
      <c r="AE155" s="2233"/>
      <c r="AF155" s="2366"/>
      <c r="AG155" s="2317"/>
      <c r="AH155" s="1928"/>
      <c r="AI155" s="4494"/>
      <c r="AJ155" s="4495"/>
      <c r="AK155" s="4496" t="s">
        <v>1721</v>
      </c>
      <c r="AL155" s="4497"/>
      <c r="AM155" s="4498"/>
      <c r="AN155" s="4499"/>
      <c r="AO155" s="4500"/>
      <c r="AP155" s="4501"/>
      <c r="AQ155" s="4502"/>
      <c r="AR155" s="4503"/>
      <c r="AS155" s="4504"/>
      <c r="AT155" s="4505"/>
      <c r="AU155" s="4506"/>
      <c r="AV155" s="4507"/>
      <c r="AW155" s="4508"/>
      <c r="AX155" s="4509"/>
      <c r="AY155" s="4510"/>
      <c r="AZ155" s="4511"/>
      <c r="BA155" s="4512"/>
      <c r="BB155" s="4513"/>
      <c r="BC155" s="2169"/>
      <c r="BD155" s="1673"/>
      <c r="BE155" s="1655"/>
      <c r="BF155" s="1655"/>
      <c r="BG155" s="1655"/>
      <c r="BH155" s="1655"/>
    </row>
    <row customHeight="1" ht="42.5">
      <c r="A156" s="1386"/>
      <c r="B156" s="1386"/>
      <c r="C156" s="1386"/>
      <c r="D156" s="1386"/>
      <c r="E156" s="2174"/>
      <c r="F156" s="2174"/>
      <c r="G156" s="2174"/>
      <c r="H156" s="2174"/>
      <c r="I156" s="2201"/>
      <c r="J156" s="2201"/>
      <c r="K156" s="2171" t="str">
        <f>S48&amp;".20"</f>
        <v>1.1.1.20</v>
      </c>
      <c r="L156" s="1392"/>
      <c r="M156" s="1810"/>
      <c r="N156" s="1810"/>
      <c r="O156" s="1810"/>
      <c r="P156" s="2172"/>
      <c r="Q156" s="2172"/>
      <c r="R156" s="2253"/>
      <c r="S156" s="2249"/>
      <c r="T156" s="2315"/>
      <c r="U156" s="280"/>
      <c r="V156" s="4514"/>
      <c r="W156" s="4515" t="str">
        <f>Z152&amp;"-"&amp;AB152</f>
        <v>-</v>
      </c>
      <c r="X156" s="4516"/>
      <c r="Y156" s="4517" t="str">
        <f>AB152&amp;"-"&amp;AD152</f>
        <v>-да</v>
      </c>
      <c r="Z156" s="4518"/>
      <c r="AA156" s="4519"/>
      <c r="AB156" s="4520"/>
      <c r="AC156" s="4521"/>
      <c r="AD156" s="1933"/>
      <c r="AE156" s="4522"/>
      <c r="AF156" s="4523"/>
      <c r="AG156" s="4524" t="s">
        <v>1722</v>
      </c>
      <c r="AH156" s="4525"/>
      <c r="AI156" s="4526"/>
      <c r="AJ156" s="4527"/>
      <c r="AK156" s="4528"/>
      <c r="AL156" s="4529"/>
      <c r="AM156" s="4530"/>
      <c r="AN156" s="4531"/>
      <c r="AO156" s="4532"/>
      <c r="AP156" s="4533"/>
      <c r="AQ156" s="4534"/>
      <c r="AR156" s="4535"/>
      <c r="AS156" s="4536"/>
      <c r="AT156" s="4537"/>
      <c r="AU156" s="4538" t="str">
        <f>AX152&amp;"-"&amp;AZ152</f>
        <v>45292.44559027778-45657.44564814815</v>
      </c>
      <c r="AV156" s="4539"/>
      <c r="AW156" s="4540" t="str">
        <f>AZ152&amp;"-"&amp;BB152</f>
        <v>45657.44564814815-</v>
      </c>
      <c r="AX156" s="4541"/>
      <c r="AY156" s="4542"/>
      <c r="AZ156" s="4543"/>
      <c r="BA156" s="4544"/>
      <c r="BB156" s="4545" t="str">
        <f>BE152&amp;"-"&amp;BG152</f>
        <v>-</v>
      </c>
      <c r="BC156" s="2169"/>
      <c r="BD156" s="1673"/>
      <c r="BE156" s="1655"/>
      <c r="BF156" s="1655" t="str">
        <f>IF(T156="","",T156)</f>
        <v/>
      </c>
      <c r="BG156" s="1655"/>
      <c r="BH156" s="1655"/>
    </row>
    <row customHeight="1" ht="56.666666666666664">
      <c r="A157" s="1386"/>
      <c r="B157" s="1386"/>
      <c r="C157" s="1386"/>
      <c r="D157" s="1386"/>
      <c r="E157" s="2174"/>
      <c r="F157" s="2174"/>
      <c r="G157" s="2174"/>
      <c r="H157" s="2174"/>
      <c r="I157" s="2201"/>
      <c r="J157" s="2201"/>
      <c r="K157" s="2171" t="str">
        <f>S48&amp;".22"</f>
        <v>1.1.1.22</v>
      </c>
      <c r="L157" s="1392"/>
      <c r="M157" s="1810"/>
      <c r="N157" s="1810"/>
      <c r="O157" s="1810"/>
      <c r="P157" s="2172"/>
      <c r="Q157" s="2172"/>
      <c r="R157" s="680" t="s">
        <v>102</v>
      </c>
      <c r="S157" s="2247" t="str">
        <f>$K157</f>
        <v>1.1.1.22</v>
      </c>
      <c r="T157" s="2313" t="s">
        <v>1754</v>
      </c>
      <c r="U157" s="280"/>
      <c r="V157" s="749"/>
      <c r="W157" s="1278"/>
      <c r="X157" s="749"/>
      <c r="Y157" s="1278"/>
      <c r="Z157" s="2265"/>
      <c r="AA157" s="1928" t="s">
        <v>58</v>
      </c>
      <c r="AB157" s="2265"/>
      <c r="AC157" s="1928" t="s">
        <v>58</v>
      </c>
      <c r="AD157" s="2004" t="s">
        <v>58</v>
      </c>
      <c r="AE157" s="2233"/>
      <c r="AF157" s="2366">
        <v>1</v>
      </c>
      <c r="AG157" s="2317">
        <v>83.38</v>
      </c>
      <c r="AH157" s="1928" t="s">
        <v>58</v>
      </c>
      <c r="AI157" s="2233"/>
      <c r="AJ157" s="2366">
        <v>1</v>
      </c>
      <c r="AK157" s="2316" t="s">
        <v>651</v>
      </c>
      <c r="AL157" s="1928" t="s">
        <v>56</v>
      </c>
      <c r="AM157" s="2011"/>
      <c r="AN157" s="2366">
        <v>1</v>
      </c>
      <c r="AO157" s="2465" t="s">
        <v>24</v>
      </c>
      <c r="AP157" s="2311" t="s">
        <v>56</v>
      </c>
      <c r="AQ157" s="293"/>
      <c r="AR157" s="2366">
        <v>1</v>
      </c>
      <c r="AS157" s="2464" t="s">
        <v>24</v>
      </c>
      <c r="AT157" s="749">
        <f>AU157+AU157*20%</f>
        <v>0.046488</v>
      </c>
      <c r="AU157" s="1278">
        <v>0.03874</v>
      </c>
      <c r="AV157" s="749">
        <v>0</v>
      </c>
      <c r="AW157" s="1278">
        <v>0</v>
      </c>
      <c r="AX157" s="2265">
        <v>45292.447222222225</v>
      </c>
      <c r="AY157" s="1928" t="s">
        <v>58</v>
      </c>
      <c r="AZ157" s="2265">
        <v>45657.44747685185</v>
      </c>
      <c r="BA157" s="1928" t="s">
        <v>58</v>
      </c>
      <c r="BB157" s="1371"/>
      <c r="BC157" s="2168" t="s">
        <v>1718</v>
      </c>
      <c r="BD157" s="1673"/>
      <c r="BE157" s="1655"/>
      <c r="BF157" s="1655" t="str">
        <f>IF(T157="","",T157)</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40 до 50 мм включительно водопроводной сети абонентов диаметром свыше 25 до 32 мм включительно</v>
      </c>
      <c r="BG157" s="1655"/>
      <c r="BH157" s="1655"/>
    </row>
    <row customHeight="1" ht="14.25">
      <c r="A158" s="1386"/>
      <c r="B158" s="1386"/>
      <c r="C158" s="1386"/>
      <c r="D158" s="1386"/>
      <c r="E158" s="2174"/>
      <c r="F158" s="2174"/>
      <c r="G158" s="2174"/>
      <c r="H158" s="2174"/>
      <c r="I158" s="2201"/>
      <c r="J158" s="2201"/>
      <c r="K158" s="2171" t="str">
        <f>S48&amp;".21"</f>
        <v>1.1.1.21</v>
      </c>
      <c r="L158" s="1392"/>
      <c r="M158" s="1810"/>
      <c r="N158" s="1810"/>
      <c r="O158" s="1810"/>
      <c r="P158" s="2172"/>
      <c r="Q158" s="2172"/>
      <c r="R158" s="2253"/>
      <c r="S158" s="2248"/>
      <c r="T158" s="2314"/>
      <c r="U158" s="280"/>
      <c r="V158" s="4546"/>
      <c r="W158" s="4547"/>
      <c r="X158" s="4548"/>
      <c r="Y158" s="4549"/>
      <c r="Z158" s="4550"/>
      <c r="AA158" s="4551"/>
      <c r="AB158" s="4552"/>
      <c r="AC158" s="4553"/>
      <c r="AD158" s="2005"/>
      <c r="AE158" s="2233"/>
      <c r="AF158" s="2366"/>
      <c r="AG158" s="2317"/>
      <c r="AH158" s="1928"/>
      <c r="AI158" s="2233"/>
      <c r="AJ158" s="2366"/>
      <c r="AK158" s="2316"/>
      <c r="AL158" s="1928"/>
      <c r="AM158" s="2019"/>
      <c r="AN158" s="2366"/>
      <c r="AO158" s="2465" t="s">
        <v>24</v>
      </c>
      <c r="AP158" s="2312"/>
      <c r="AQ158" s="4554"/>
      <c r="AR158" s="4555"/>
      <c r="AS158" s="4556" t="s">
        <v>1719</v>
      </c>
      <c r="AT158" s="4557"/>
      <c r="AU158" s="4558"/>
      <c r="AV158" s="4559"/>
      <c r="AW158" s="4560"/>
      <c r="AX158" s="4561"/>
      <c r="AY158" s="4562"/>
      <c r="AZ158" s="4563"/>
      <c r="BA158" s="4564"/>
      <c r="BB158" s="4565"/>
      <c r="BC158" s="2169"/>
      <c r="BD158" s="1673"/>
      <c r="BE158" s="1655"/>
      <c r="BF158" s="1655"/>
      <c r="BG158" s="1655"/>
      <c r="BH158" s="1655"/>
    </row>
    <row customHeight="1" ht="14.25">
      <c r="A159" s="1386"/>
      <c r="B159" s="1386"/>
      <c r="C159" s="1386"/>
      <c r="D159" s="1386"/>
      <c r="E159" s="2174"/>
      <c r="F159" s="2174"/>
      <c r="G159" s="2174"/>
      <c r="H159" s="2174"/>
      <c r="I159" s="2201"/>
      <c r="J159" s="2201"/>
      <c r="K159" s="2171" t="str">
        <f>S48&amp;".21"</f>
        <v>1.1.1.21</v>
      </c>
      <c r="L159" s="1392"/>
      <c r="M159" s="1810"/>
      <c r="N159" s="1810"/>
      <c r="O159" s="1810"/>
      <c r="P159" s="2172"/>
      <c r="Q159" s="2172"/>
      <c r="R159" s="2253"/>
      <c r="S159" s="2248"/>
      <c r="T159" s="2314"/>
      <c r="U159" s="280"/>
      <c r="V159" s="4566"/>
      <c r="W159" s="4567"/>
      <c r="X159" s="4568"/>
      <c r="Y159" s="4569"/>
      <c r="Z159" s="4570"/>
      <c r="AA159" s="4571"/>
      <c r="AB159" s="4572"/>
      <c r="AC159" s="4573"/>
      <c r="AD159" s="2005"/>
      <c r="AE159" s="2233"/>
      <c r="AF159" s="2366"/>
      <c r="AG159" s="2317"/>
      <c r="AH159" s="1928"/>
      <c r="AI159" s="2233"/>
      <c r="AJ159" s="2366"/>
      <c r="AK159" s="2316"/>
      <c r="AL159" s="1928"/>
      <c r="AM159" s="4574"/>
      <c r="AN159" s="4575"/>
      <c r="AO159" s="4576" t="s">
        <v>1720</v>
      </c>
      <c r="AP159" s="4577"/>
      <c r="AQ159" s="4578"/>
      <c r="AR159" s="4579"/>
      <c r="AS159" s="4580"/>
      <c r="AT159" s="4581"/>
      <c r="AU159" s="4582"/>
      <c r="AV159" s="4583"/>
      <c r="AW159" s="4584"/>
      <c r="AX159" s="4585"/>
      <c r="AY159" s="4586"/>
      <c r="AZ159" s="4587"/>
      <c r="BA159" s="4588"/>
      <c r="BB159" s="4589"/>
      <c r="BC159" s="2169"/>
      <c r="BD159" s="1673"/>
      <c r="BE159" s="1655"/>
      <c r="BF159" s="1655"/>
      <c r="BG159" s="1655"/>
      <c r="BH159" s="1655"/>
    </row>
    <row customHeight="1" ht="14.25">
      <c r="A160" s="1386"/>
      <c r="B160" s="1386"/>
      <c r="C160" s="1386"/>
      <c r="D160" s="1386"/>
      <c r="E160" s="2174"/>
      <c r="F160" s="2174"/>
      <c r="G160" s="2174"/>
      <c r="H160" s="2174"/>
      <c r="I160" s="2201"/>
      <c r="J160" s="2201"/>
      <c r="K160" s="2171" t="str">
        <f>S48&amp;".21"</f>
        <v>1.1.1.21</v>
      </c>
      <c r="L160" s="1392"/>
      <c r="M160" s="1810"/>
      <c r="N160" s="1810"/>
      <c r="O160" s="1810"/>
      <c r="P160" s="2172"/>
      <c r="Q160" s="2172"/>
      <c r="R160" s="2253"/>
      <c r="S160" s="2248"/>
      <c r="T160" s="2314"/>
      <c r="U160" s="280"/>
      <c r="V160" s="4590"/>
      <c r="W160" s="4591"/>
      <c r="X160" s="4592"/>
      <c r="Y160" s="4593"/>
      <c r="Z160" s="4594"/>
      <c r="AA160" s="4595"/>
      <c r="AB160" s="4596"/>
      <c r="AC160" s="4597"/>
      <c r="AD160" s="2005"/>
      <c r="AE160" s="2233"/>
      <c r="AF160" s="2366"/>
      <c r="AG160" s="2317"/>
      <c r="AH160" s="1928"/>
      <c r="AI160" s="4598"/>
      <c r="AJ160" s="4599"/>
      <c r="AK160" s="4600" t="s">
        <v>1721</v>
      </c>
      <c r="AL160" s="4601"/>
      <c r="AM160" s="4602"/>
      <c r="AN160" s="4603"/>
      <c r="AO160" s="4604"/>
      <c r="AP160" s="4605"/>
      <c r="AQ160" s="4606"/>
      <c r="AR160" s="4607"/>
      <c r="AS160" s="4608"/>
      <c r="AT160" s="4609"/>
      <c r="AU160" s="4610"/>
      <c r="AV160" s="4611"/>
      <c r="AW160" s="4612"/>
      <c r="AX160" s="4613"/>
      <c r="AY160" s="4614"/>
      <c r="AZ160" s="4615"/>
      <c r="BA160" s="4616"/>
      <c r="BB160" s="4617"/>
      <c r="BC160" s="2169"/>
      <c r="BD160" s="1673"/>
      <c r="BE160" s="1655"/>
      <c r="BF160" s="1655"/>
      <c r="BG160" s="1655"/>
      <c r="BH160" s="1655"/>
    </row>
    <row customHeight="1" ht="48.333333333333336">
      <c r="A161" s="1386"/>
      <c r="B161" s="1386"/>
      <c r="C161" s="1386"/>
      <c r="D161" s="1386"/>
      <c r="E161" s="2174"/>
      <c r="F161" s="2174"/>
      <c r="G161" s="2174"/>
      <c r="H161" s="2174"/>
      <c r="I161" s="2201"/>
      <c r="J161" s="2201"/>
      <c r="K161" s="2171" t="str">
        <f>S48&amp;".21"</f>
        <v>1.1.1.21</v>
      </c>
      <c r="L161" s="1392"/>
      <c r="M161" s="1810"/>
      <c r="N161" s="1810"/>
      <c r="O161" s="1810"/>
      <c r="P161" s="2172"/>
      <c r="Q161" s="2172"/>
      <c r="R161" s="2253"/>
      <c r="S161" s="2249"/>
      <c r="T161" s="2315"/>
      <c r="U161" s="280"/>
      <c r="V161" s="4618"/>
      <c r="W161" s="4619" t="str">
        <f>Z157&amp;"-"&amp;AB157</f>
        <v>-</v>
      </c>
      <c r="X161" s="4620"/>
      <c r="Y161" s="4621" t="str">
        <f>AB157&amp;"-"&amp;AD157</f>
        <v>-да</v>
      </c>
      <c r="Z161" s="4622"/>
      <c r="AA161" s="4623"/>
      <c r="AB161" s="4624"/>
      <c r="AC161" s="4625"/>
      <c r="AD161" s="1933"/>
      <c r="AE161" s="4626"/>
      <c r="AF161" s="4627"/>
      <c r="AG161" s="4628" t="s">
        <v>1722</v>
      </c>
      <c r="AH161" s="4629"/>
      <c r="AI161" s="4630"/>
      <c r="AJ161" s="4631"/>
      <c r="AK161" s="4632"/>
      <c r="AL161" s="4633"/>
      <c r="AM161" s="4634"/>
      <c r="AN161" s="4635"/>
      <c r="AO161" s="4636"/>
      <c r="AP161" s="4637"/>
      <c r="AQ161" s="4638"/>
      <c r="AR161" s="4639"/>
      <c r="AS161" s="4640"/>
      <c r="AT161" s="4641"/>
      <c r="AU161" s="4642" t="str">
        <f>AX157&amp;"-"&amp;AZ157</f>
        <v>45292.447222222225-45657.44747685185</v>
      </c>
      <c r="AV161" s="4643"/>
      <c r="AW161" s="4644" t="str">
        <f>AZ157&amp;"-"&amp;BB157</f>
        <v>45657.44747685185-</v>
      </c>
      <c r="AX161" s="4645"/>
      <c r="AY161" s="4646"/>
      <c r="AZ161" s="4647"/>
      <c r="BA161" s="4648"/>
      <c r="BB161" s="4649" t="str">
        <f>BE157&amp;"-"&amp;BG157</f>
        <v>-</v>
      </c>
      <c r="BC161" s="2169"/>
      <c r="BD161" s="1673"/>
      <c r="BE161" s="1655"/>
      <c r="BF161" s="1655" t="str">
        <f>IF(T161="","",T161)</f>
        <v/>
      </c>
      <c r="BG161" s="1655"/>
      <c r="BH161" s="1655"/>
    </row>
    <row customHeight="1" ht="81.66666666666667">
      <c r="A162" s="1386"/>
      <c r="B162" s="1386"/>
      <c r="C162" s="1386"/>
      <c r="D162" s="1386"/>
      <c r="E162" s="2174"/>
      <c r="F162" s="2174"/>
      <c r="G162" s="2174"/>
      <c r="H162" s="2174"/>
      <c r="I162" s="2201"/>
      <c r="J162" s="2201"/>
      <c r="K162" s="2171" t="str">
        <f>S48&amp;".23"</f>
        <v>1.1.1.23</v>
      </c>
      <c r="L162" s="1392"/>
      <c r="M162" s="1810"/>
      <c r="N162" s="1810"/>
      <c r="O162" s="1810"/>
      <c r="P162" s="2172"/>
      <c r="Q162" s="2172"/>
      <c r="R162" s="680" t="s">
        <v>102</v>
      </c>
      <c r="S162" s="2247" t="str">
        <f>$K162</f>
        <v>1.1.1.23</v>
      </c>
      <c r="T162" s="2313" t="s">
        <v>1755</v>
      </c>
      <c r="U162" s="280"/>
      <c r="V162" s="749"/>
      <c r="W162" s="1278"/>
      <c r="X162" s="749"/>
      <c r="Y162" s="1278"/>
      <c r="Z162" s="2265"/>
      <c r="AA162" s="1928" t="s">
        <v>58</v>
      </c>
      <c r="AB162" s="2265"/>
      <c r="AC162" s="1928" t="s">
        <v>58</v>
      </c>
      <c r="AD162" s="2004" t="s">
        <v>58</v>
      </c>
      <c r="AE162" s="2233"/>
      <c r="AF162" s="2366">
        <v>1</v>
      </c>
      <c r="AG162" s="2317">
        <v>83.38</v>
      </c>
      <c r="AH162" s="1928" t="s">
        <v>58</v>
      </c>
      <c r="AI162" s="2233"/>
      <c r="AJ162" s="2366">
        <v>1</v>
      </c>
      <c r="AK162" s="2316" t="s">
        <v>651</v>
      </c>
      <c r="AL162" s="1928" t="s">
        <v>56</v>
      </c>
      <c r="AM162" s="2011"/>
      <c r="AN162" s="2366">
        <v>1</v>
      </c>
      <c r="AO162" s="2465" t="s">
        <v>24</v>
      </c>
      <c r="AP162" s="2311" t="s">
        <v>56</v>
      </c>
      <c r="AQ162" s="293"/>
      <c r="AR162" s="2366">
        <v>1</v>
      </c>
      <c r="AS162" s="2464" t="s">
        <v>24</v>
      </c>
      <c r="AT162" s="749">
        <f>AU162+AU162*20%</f>
        <v>0.068544</v>
      </c>
      <c r="AU162" s="1278">
        <v>0.05712</v>
      </c>
      <c r="AV162" s="749">
        <v>0</v>
      </c>
      <c r="AW162" s="1278">
        <v>0</v>
      </c>
      <c r="AX162" s="2265">
        <v>45292.45150462963</v>
      </c>
      <c r="AY162" s="1928" t="s">
        <v>58</v>
      </c>
      <c r="AZ162" s="2265">
        <v>45657.451574074075</v>
      </c>
      <c r="BA162" s="1928" t="s">
        <v>58</v>
      </c>
      <c r="BB162" s="1371"/>
      <c r="BC162" s="2168" t="s">
        <v>1718</v>
      </c>
      <c r="BD162" s="1673"/>
      <c r="BE162" s="1655"/>
      <c r="BF162" s="1655" t="str">
        <f>IF(T162="","",T162)</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50 до 63 мм включительно водопроводной сети абонентов диаметром свыше 25 до 32 мм включительно</v>
      </c>
      <c r="BG162" s="1655"/>
      <c r="BH162" s="1655"/>
    </row>
    <row customHeight="1" ht="14.25">
      <c r="A163" s="1386"/>
      <c r="B163" s="1386"/>
      <c r="C163" s="1386"/>
      <c r="D163" s="1386"/>
      <c r="E163" s="2174"/>
      <c r="F163" s="2174"/>
      <c r="G163" s="2174"/>
      <c r="H163" s="2174"/>
      <c r="I163" s="2201"/>
      <c r="J163" s="2201"/>
      <c r="K163" s="2171" t="str">
        <f>S48&amp;".22"</f>
        <v>1.1.1.22</v>
      </c>
      <c r="L163" s="1392"/>
      <c r="M163" s="1810"/>
      <c r="N163" s="1810"/>
      <c r="O163" s="1810"/>
      <c r="P163" s="2172"/>
      <c r="Q163" s="2172"/>
      <c r="R163" s="2253"/>
      <c r="S163" s="2248"/>
      <c r="T163" s="2314"/>
      <c r="U163" s="280"/>
      <c r="V163" s="4650"/>
      <c r="W163" s="4651"/>
      <c r="X163" s="4652"/>
      <c r="Y163" s="4653"/>
      <c r="Z163" s="4654"/>
      <c r="AA163" s="4655"/>
      <c r="AB163" s="4656"/>
      <c r="AC163" s="4657"/>
      <c r="AD163" s="2005"/>
      <c r="AE163" s="2233"/>
      <c r="AF163" s="2366"/>
      <c r="AG163" s="2317"/>
      <c r="AH163" s="1928"/>
      <c r="AI163" s="2233"/>
      <c r="AJ163" s="2366"/>
      <c r="AK163" s="2316"/>
      <c r="AL163" s="1928"/>
      <c r="AM163" s="2019"/>
      <c r="AN163" s="2366"/>
      <c r="AO163" s="2465" t="s">
        <v>24</v>
      </c>
      <c r="AP163" s="2312"/>
      <c r="AQ163" s="4658"/>
      <c r="AR163" s="4659"/>
      <c r="AS163" s="4660" t="s">
        <v>1719</v>
      </c>
      <c r="AT163" s="4661"/>
      <c r="AU163" s="4662"/>
      <c r="AV163" s="4663"/>
      <c r="AW163" s="4664"/>
      <c r="AX163" s="4665"/>
      <c r="AY163" s="4666"/>
      <c r="AZ163" s="4667"/>
      <c r="BA163" s="4668"/>
      <c r="BB163" s="4669"/>
      <c r="BC163" s="2169"/>
      <c r="BD163" s="1673"/>
      <c r="BE163" s="1655"/>
      <c r="BF163" s="1655"/>
      <c r="BG163" s="1655"/>
      <c r="BH163" s="1655"/>
    </row>
    <row customHeight="1" ht="14.25">
      <c r="A164" s="1386"/>
      <c r="B164" s="1386"/>
      <c r="C164" s="1386"/>
      <c r="D164" s="1386"/>
      <c r="E164" s="2174"/>
      <c r="F164" s="2174"/>
      <c r="G164" s="2174"/>
      <c r="H164" s="2174"/>
      <c r="I164" s="2201"/>
      <c r="J164" s="2201"/>
      <c r="K164" s="2171" t="str">
        <f>S48&amp;".22"</f>
        <v>1.1.1.22</v>
      </c>
      <c r="L164" s="1392"/>
      <c r="M164" s="1810"/>
      <c r="N164" s="1810"/>
      <c r="O164" s="1810"/>
      <c r="P164" s="2172"/>
      <c r="Q164" s="2172"/>
      <c r="R164" s="2253"/>
      <c r="S164" s="2248"/>
      <c r="T164" s="2314"/>
      <c r="U164" s="280"/>
      <c r="V164" s="4670"/>
      <c r="W164" s="4671"/>
      <c r="X164" s="4672"/>
      <c r="Y164" s="4673"/>
      <c r="Z164" s="4674"/>
      <c r="AA164" s="4675"/>
      <c r="AB164" s="4676"/>
      <c r="AC164" s="4677"/>
      <c r="AD164" s="2005"/>
      <c r="AE164" s="2233"/>
      <c r="AF164" s="2366"/>
      <c r="AG164" s="2317"/>
      <c r="AH164" s="1928"/>
      <c r="AI164" s="2233"/>
      <c r="AJ164" s="2366"/>
      <c r="AK164" s="2316"/>
      <c r="AL164" s="1928"/>
      <c r="AM164" s="4678"/>
      <c r="AN164" s="4679"/>
      <c r="AO164" s="4680" t="s">
        <v>1720</v>
      </c>
      <c r="AP164" s="4681"/>
      <c r="AQ164" s="4682"/>
      <c r="AR164" s="4683"/>
      <c r="AS164" s="4684"/>
      <c r="AT164" s="4685"/>
      <c r="AU164" s="4686"/>
      <c r="AV164" s="4687"/>
      <c r="AW164" s="4688"/>
      <c r="AX164" s="4689"/>
      <c r="AY164" s="4690"/>
      <c r="AZ164" s="4691"/>
      <c r="BA164" s="4692"/>
      <c r="BB164" s="4693"/>
      <c r="BC164" s="2169"/>
      <c r="BD164" s="1673"/>
      <c r="BE164" s="1655"/>
      <c r="BF164" s="1655"/>
      <c r="BG164" s="1655"/>
      <c r="BH164" s="1655"/>
    </row>
    <row customHeight="1" ht="14.25">
      <c r="A165" s="1386"/>
      <c r="B165" s="1386"/>
      <c r="C165" s="1386"/>
      <c r="D165" s="1386"/>
      <c r="E165" s="2174"/>
      <c r="F165" s="2174"/>
      <c r="G165" s="2174"/>
      <c r="H165" s="2174"/>
      <c r="I165" s="2201"/>
      <c r="J165" s="2201"/>
      <c r="K165" s="2171" t="str">
        <f>S48&amp;".22"</f>
        <v>1.1.1.22</v>
      </c>
      <c r="L165" s="1392"/>
      <c r="M165" s="1810"/>
      <c r="N165" s="1810"/>
      <c r="O165" s="1810"/>
      <c r="P165" s="2172"/>
      <c r="Q165" s="2172"/>
      <c r="R165" s="2253"/>
      <c r="S165" s="2248"/>
      <c r="T165" s="2314"/>
      <c r="U165" s="280"/>
      <c r="V165" s="4694"/>
      <c r="W165" s="4695"/>
      <c r="X165" s="4696"/>
      <c r="Y165" s="4697"/>
      <c r="Z165" s="4698"/>
      <c r="AA165" s="4699"/>
      <c r="AB165" s="4700"/>
      <c r="AC165" s="4701"/>
      <c r="AD165" s="2005"/>
      <c r="AE165" s="2233"/>
      <c r="AF165" s="2366"/>
      <c r="AG165" s="2317"/>
      <c r="AH165" s="1928"/>
      <c r="AI165" s="4702"/>
      <c r="AJ165" s="4703"/>
      <c r="AK165" s="4704" t="s">
        <v>1721</v>
      </c>
      <c r="AL165" s="4705"/>
      <c r="AM165" s="4706"/>
      <c r="AN165" s="4707"/>
      <c r="AO165" s="4708"/>
      <c r="AP165" s="4709"/>
      <c r="AQ165" s="4710"/>
      <c r="AR165" s="4711"/>
      <c r="AS165" s="4712"/>
      <c r="AT165" s="4713"/>
      <c r="AU165" s="4714"/>
      <c r="AV165" s="4715"/>
      <c r="AW165" s="4716"/>
      <c r="AX165" s="4717"/>
      <c r="AY165" s="4718"/>
      <c r="AZ165" s="4719"/>
      <c r="BA165" s="4720"/>
      <c r="BB165" s="4721"/>
      <c r="BC165" s="2169"/>
      <c r="BD165" s="1673"/>
      <c r="BE165" s="1655"/>
      <c r="BF165" s="1655"/>
      <c r="BG165" s="1655"/>
      <c r="BH165" s="1655"/>
    </row>
    <row customHeight="1" ht="28.333333333333332">
      <c r="A166" s="1386"/>
      <c r="B166" s="1386"/>
      <c r="C166" s="1386"/>
      <c r="D166" s="1386"/>
      <c r="E166" s="2174"/>
      <c r="F166" s="2174"/>
      <c r="G166" s="2174"/>
      <c r="H166" s="2174"/>
      <c r="I166" s="2201"/>
      <c r="J166" s="2201"/>
      <c r="K166" s="2171" t="str">
        <f>S48&amp;".22"</f>
        <v>1.1.1.22</v>
      </c>
      <c r="L166" s="1392"/>
      <c r="M166" s="1810"/>
      <c r="N166" s="1810"/>
      <c r="O166" s="1810"/>
      <c r="P166" s="2172"/>
      <c r="Q166" s="2172"/>
      <c r="R166" s="2253"/>
      <c r="S166" s="2249"/>
      <c r="T166" s="2315"/>
      <c r="U166" s="280"/>
      <c r="V166" s="4722"/>
      <c r="W166" s="4723" t="str">
        <f>Z162&amp;"-"&amp;AB162</f>
        <v>-</v>
      </c>
      <c r="X166" s="4724"/>
      <c r="Y166" s="4725" t="str">
        <f>AB162&amp;"-"&amp;AD162</f>
        <v>-да</v>
      </c>
      <c r="Z166" s="4726"/>
      <c r="AA166" s="4727"/>
      <c r="AB166" s="4728"/>
      <c r="AC166" s="4729"/>
      <c r="AD166" s="1933"/>
      <c r="AE166" s="4730"/>
      <c r="AF166" s="4731"/>
      <c r="AG166" s="4732" t="s">
        <v>1722</v>
      </c>
      <c r="AH166" s="4733"/>
      <c r="AI166" s="4734"/>
      <c r="AJ166" s="4735"/>
      <c r="AK166" s="4736"/>
      <c r="AL166" s="4737"/>
      <c r="AM166" s="4738"/>
      <c r="AN166" s="4739"/>
      <c r="AO166" s="4740"/>
      <c r="AP166" s="4741"/>
      <c r="AQ166" s="4742"/>
      <c r="AR166" s="4743"/>
      <c r="AS166" s="4744"/>
      <c r="AT166" s="4745"/>
      <c r="AU166" s="4746" t="str">
        <f>AX162&amp;"-"&amp;AZ162</f>
        <v>45292.45150462963-45657.451574074075</v>
      </c>
      <c r="AV166" s="4747"/>
      <c r="AW166" s="4748" t="str">
        <f>AZ162&amp;"-"&amp;BB162</f>
        <v>45657.451574074075-</v>
      </c>
      <c r="AX166" s="4749"/>
      <c r="AY166" s="4750"/>
      <c r="AZ166" s="4751"/>
      <c r="BA166" s="4752"/>
      <c r="BB166" s="4753" t="str">
        <f>BE162&amp;"-"&amp;BG162</f>
        <v>-</v>
      </c>
      <c r="BC166" s="2169"/>
      <c r="BD166" s="1673"/>
      <c r="BE166" s="1655"/>
      <c r="BF166" s="1655" t="str">
        <f>IF(T166="","",T166)</f>
        <v/>
      </c>
      <c r="BG166" s="1655"/>
      <c r="BH166" s="1655"/>
    </row>
    <row customHeight="1" ht="60.833333333333336">
      <c r="A167" s="1386"/>
      <c r="B167" s="1386"/>
      <c r="C167" s="1386"/>
      <c r="D167" s="1386"/>
      <c r="E167" s="2174"/>
      <c r="F167" s="2174"/>
      <c r="G167" s="2174"/>
      <c r="H167" s="2174"/>
      <c r="I167" s="2201"/>
      <c r="J167" s="2201"/>
      <c r="K167" s="2171" t="str">
        <f>S48&amp;".24"</f>
        <v>1.1.1.24</v>
      </c>
      <c r="L167" s="1392"/>
      <c r="M167" s="1810"/>
      <c r="N167" s="1810"/>
      <c r="O167" s="1810"/>
      <c r="P167" s="2172"/>
      <c r="Q167" s="2172"/>
      <c r="R167" s="680" t="s">
        <v>102</v>
      </c>
      <c r="S167" s="2247" t="str">
        <f>$K167</f>
        <v>1.1.1.24</v>
      </c>
      <c r="T167" s="2313" t="s">
        <v>1756</v>
      </c>
      <c r="U167" s="280"/>
      <c r="V167" s="749"/>
      <c r="W167" s="1278"/>
      <c r="X167" s="749"/>
      <c r="Y167" s="1278"/>
      <c r="Z167" s="2265"/>
      <c r="AA167" s="1928" t="s">
        <v>58</v>
      </c>
      <c r="AB167" s="2265"/>
      <c r="AC167" s="1928" t="s">
        <v>58</v>
      </c>
      <c r="AD167" s="2004" t="s">
        <v>58</v>
      </c>
      <c r="AE167" s="2233"/>
      <c r="AF167" s="2366">
        <v>1</v>
      </c>
      <c r="AG167" s="2317">
        <v>83.38</v>
      </c>
      <c r="AH167" s="1928" t="s">
        <v>58</v>
      </c>
      <c r="AI167" s="2233"/>
      <c r="AJ167" s="2366">
        <v>1</v>
      </c>
      <c r="AK167" s="2316" t="s">
        <v>683</v>
      </c>
      <c r="AL167" s="1928" t="s">
        <v>56</v>
      </c>
      <c r="AM167" s="2011"/>
      <c r="AN167" s="2366">
        <v>1</v>
      </c>
      <c r="AO167" s="2465" t="s">
        <v>24</v>
      </c>
      <c r="AP167" s="2311" t="s">
        <v>56</v>
      </c>
      <c r="AQ167" s="293"/>
      <c r="AR167" s="2366">
        <v>1</v>
      </c>
      <c r="AS167" s="2464" t="s">
        <v>24</v>
      </c>
      <c r="AT167" s="749">
        <f>AU167+AU167*20%</f>
        <v>0.071952</v>
      </c>
      <c r="AU167" s="1278">
        <v>0.05996</v>
      </c>
      <c r="AV167" s="749">
        <v>0</v>
      </c>
      <c r="AW167" s="1278">
        <v>0</v>
      </c>
      <c r="AX167" s="2265">
        <v>45292.45303240741</v>
      </c>
      <c r="AY167" s="1928" t="s">
        <v>58</v>
      </c>
      <c r="AZ167" s="2265">
        <v>45657.453101851854</v>
      </c>
      <c r="BA167" s="1928" t="s">
        <v>58</v>
      </c>
      <c r="BB167" s="1371"/>
      <c r="BC167" s="2168" t="s">
        <v>1718</v>
      </c>
      <c r="BD167" s="1673"/>
      <c r="BE167" s="1655"/>
      <c r="BF167" s="1655" t="str">
        <f>IF(T167="","",T167)</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63 до 110 мм включительно водопроводной сети абонентов диаметром свыше 25 до 32 мм включительно</v>
      </c>
      <c r="BG167" s="1655"/>
      <c r="BH167" s="1655"/>
    </row>
    <row customHeight="1" ht="14.25">
      <c r="A168" s="1386"/>
      <c r="B168" s="1386"/>
      <c r="C168" s="1386"/>
      <c r="D168" s="1386"/>
      <c r="E168" s="2174"/>
      <c r="F168" s="2174"/>
      <c r="G168" s="2174"/>
      <c r="H168" s="2174"/>
      <c r="I168" s="2201"/>
      <c r="J168" s="2201"/>
      <c r="K168" s="2171" t="str">
        <f>S48&amp;".23"</f>
        <v>1.1.1.23</v>
      </c>
      <c r="L168" s="1392"/>
      <c r="M168" s="1810"/>
      <c r="N168" s="1810"/>
      <c r="O168" s="1810"/>
      <c r="P168" s="2172"/>
      <c r="Q168" s="2172"/>
      <c r="R168" s="2253"/>
      <c r="S168" s="2248"/>
      <c r="T168" s="2314"/>
      <c r="U168" s="280"/>
      <c r="V168" s="4754"/>
      <c r="W168" s="4755"/>
      <c r="X168" s="4756"/>
      <c r="Y168" s="4757"/>
      <c r="Z168" s="4758"/>
      <c r="AA168" s="4759"/>
      <c r="AB168" s="4760"/>
      <c r="AC168" s="4761"/>
      <c r="AD168" s="2005"/>
      <c r="AE168" s="2233"/>
      <c r="AF168" s="2366"/>
      <c r="AG168" s="2317"/>
      <c r="AH168" s="1928"/>
      <c r="AI168" s="2233"/>
      <c r="AJ168" s="2366"/>
      <c r="AK168" s="2316"/>
      <c r="AL168" s="1928"/>
      <c r="AM168" s="2019"/>
      <c r="AN168" s="2366"/>
      <c r="AO168" s="2465" t="s">
        <v>24</v>
      </c>
      <c r="AP168" s="2312"/>
      <c r="AQ168" s="4762"/>
      <c r="AR168" s="4763"/>
      <c r="AS168" s="4764" t="s">
        <v>1719</v>
      </c>
      <c r="AT168" s="4765"/>
      <c r="AU168" s="4766"/>
      <c r="AV168" s="4767"/>
      <c r="AW168" s="4768"/>
      <c r="AX168" s="4769"/>
      <c r="AY168" s="4770"/>
      <c r="AZ168" s="4771"/>
      <c r="BA168" s="4772"/>
      <c r="BB168" s="4773"/>
      <c r="BC168" s="2169"/>
      <c r="BD168" s="1673"/>
      <c r="BE168" s="1655"/>
      <c r="BF168" s="1655"/>
      <c r="BG168" s="1655"/>
      <c r="BH168" s="1655"/>
    </row>
    <row customHeight="1" ht="14.25">
      <c r="A169" s="1386"/>
      <c r="B169" s="1386"/>
      <c r="C169" s="1386"/>
      <c r="D169" s="1386"/>
      <c r="E169" s="2174"/>
      <c r="F169" s="2174"/>
      <c r="G169" s="2174"/>
      <c r="H169" s="2174"/>
      <c r="I169" s="2201"/>
      <c r="J169" s="2201"/>
      <c r="K169" s="2171" t="str">
        <f>S48&amp;".23"</f>
        <v>1.1.1.23</v>
      </c>
      <c r="L169" s="1392"/>
      <c r="M169" s="1810"/>
      <c r="N169" s="1810"/>
      <c r="O169" s="1810"/>
      <c r="P169" s="2172"/>
      <c r="Q169" s="2172"/>
      <c r="R169" s="2253"/>
      <c r="S169" s="2248"/>
      <c r="T169" s="2314"/>
      <c r="U169" s="280"/>
      <c r="V169" s="4774"/>
      <c r="W169" s="4775"/>
      <c r="X169" s="4776"/>
      <c r="Y169" s="4777"/>
      <c r="Z169" s="4778"/>
      <c r="AA169" s="4779"/>
      <c r="AB169" s="4780"/>
      <c r="AC169" s="4781"/>
      <c r="AD169" s="2005"/>
      <c r="AE169" s="2233"/>
      <c r="AF169" s="2366"/>
      <c r="AG169" s="2317"/>
      <c r="AH169" s="1928"/>
      <c r="AI169" s="2233"/>
      <c r="AJ169" s="2366"/>
      <c r="AK169" s="2316"/>
      <c r="AL169" s="1928"/>
      <c r="AM169" s="4782"/>
      <c r="AN169" s="4783"/>
      <c r="AO169" s="4784" t="s">
        <v>1720</v>
      </c>
      <c r="AP169" s="4785"/>
      <c r="AQ169" s="4786"/>
      <c r="AR169" s="4787"/>
      <c r="AS169" s="4788"/>
      <c r="AT169" s="4789"/>
      <c r="AU169" s="4790"/>
      <c r="AV169" s="4791"/>
      <c r="AW169" s="4792"/>
      <c r="AX169" s="4793"/>
      <c r="AY169" s="4794"/>
      <c r="AZ169" s="4795"/>
      <c r="BA169" s="4796"/>
      <c r="BB169" s="4797"/>
      <c r="BC169" s="2169"/>
      <c r="BD169" s="1673"/>
      <c r="BE169" s="1655"/>
      <c r="BF169" s="1655"/>
      <c r="BG169" s="1655"/>
      <c r="BH169" s="1655"/>
    </row>
    <row customHeight="1" ht="14.25">
      <c r="A170" s="1386"/>
      <c r="B170" s="1386"/>
      <c r="C170" s="1386"/>
      <c r="D170" s="1386"/>
      <c r="E170" s="2174"/>
      <c r="F170" s="2174"/>
      <c r="G170" s="2174"/>
      <c r="H170" s="2174"/>
      <c r="I170" s="2201"/>
      <c r="J170" s="2201"/>
      <c r="K170" s="2171" t="str">
        <f>S48&amp;".23"</f>
        <v>1.1.1.23</v>
      </c>
      <c r="L170" s="1392"/>
      <c r="M170" s="1810"/>
      <c r="N170" s="1810"/>
      <c r="O170" s="1810"/>
      <c r="P170" s="2172"/>
      <c r="Q170" s="2172"/>
      <c r="R170" s="2253"/>
      <c r="S170" s="2248"/>
      <c r="T170" s="2314"/>
      <c r="U170" s="280"/>
      <c r="V170" s="4798"/>
      <c r="W170" s="4799"/>
      <c r="X170" s="4800"/>
      <c r="Y170" s="4801"/>
      <c r="Z170" s="4802"/>
      <c r="AA170" s="4803"/>
      <c r="AB170" s="4804"/>
      <c r="AC170" s="4805"/>
      <c r="AD170" s="2005"/>
      <c r="AE170" s="2233"/>
      <c r="AF170" s="2366"/>
      <c r="AG170" s="2317"/>
      <c r="AH170" s="1928"/>
      <c r="AI170" s="4806"/>
      <c r="AJ170" s="4807"/>
      <c r="AK170" s="4808" t="s">
        <v>1721</v>
      </c>
      <c r="AL170" s="4809"/>
      <c r="AM170" s="4810"/>
      <c r="AN170" s="4811"/>
      <c r="AO170" s="4812"/>
      <c r="AP170" s="4813"/>
      <c r="AQ170" s="4814"/>
      <c r="AR170" s="4815"/>
      <c r="AS170" s="4816"/>
      <c r="AT170" s="4817"/>
      <c r="AU170" s="4818"/>
      <c r="AV170" s="4819"/>
      <c r="AW170" s="4820"/>
      <c r="AX170" s="4821"/>
      <c r="AY170" s="4822"/>
      <c r="AZ170" s="4823"/>
      <c r="BA170" s="4824"/>
      <c r="BB170" s="4825"/>
      <c r="BC170" s="2169"/>
      <c r="BD170" s="1673"/>
      <c r="BE170" s="1655"/>
      <c r="BF170" s="1655"/>
      <c r="BG170" s="1655"/>
      <c r="BH170" s="1655"/>
    </row>
    <row customHeight="1" ht="42.5">
      <c r="A171" s="1386"/>
      <c r="B171" s="1386"/>
      <c r="C171" s="1386"/>
      <c r="D171" s="1386"/>
      <c r="E171" s="2174"/>
      <c r="F171" s="2174"/>
      <c r="G171" s="2174"/>
      <c r="H171" s="2174"/>
      <c r="I171" s="2201"/>
      <c r="J171" s="2201"/>
      <c r="K171" s="2171" t="str">
        <f>S48&amp;".23"</f>
        <v>1.1.1.23</v>
      </c>
      <c r="L171" s="1392"/>
      <c r="M171" s="1810"/>
      <c r="N171" s="1810"/>
      <c r="O171" s="1810"/>
      <c r="P171" s="2172"/>
      <c r="Q171" s="2172"/>
      <c r="R171" s="2253"/>
      <c r="S171" s="2249"/>
      <c r="T171" s="2315"/>
      <c r="U171" s="280"/>
      <c r="V171" s="4826"/>
      <c r="W171" s="4827" t="str">
        <f>Z167&amp;"-"&amp;AB167</f>
        <v>-</v>
      </c>
      <c r="X171" s="4828"/>
      <c r="Y171" s="4829" t="str">
        <f>AB167&amp;"-"&amp;AD167</f>
        <v>-да</v>
      </c>
      <c r="Z171" s="4830"/>
      <c r="AA171" s="4831"/>
      <c r="AB171" s="4832"/>
      <c r="AC171" s="4833"/>
      <c r="AD171" s="1933"/>
      <c r="AE171" s="4834"/>
      <c r="AF171" s="4835"/>
      <c r="AG171" s="4836" t="s">
        <v>1722</v>
      </c>
      <c r="AH171" s="4837"/>
      <c r="AI171" s="4838"/>
      <c r="AJ171" s="4839"/>
      <c r="AK171" s="4840"/>
      <c r="AL171" s="4841"/>
      <c r="AM171" s="4842"/>
      <c r="AN171" s="4843"/>
      <c r="AO171" s="4844"/>
      <c r="AP171" s="4845"/>
      <c r="AQ171" s="4846"/>
      <c r="AR171" s="4847"/>
      <c r="AS171" s="4848"/>
      <c r="AT171" s="4849"/>
      <c r="AU171" s="4850" t="str">
        <f>AX167&amp;"-"&amp;AZ167</f>
        <v>45292.45303240741-45657.453101851854</v>
      </c>
      <c r="AV171" s="4851"/>
      <c r="AW171" s="4852" t="str">
        <f>AZ167&amp;"-"&amp;BB167</f>
        <v>45657.453101851854-</v>
      </c>
      <c r="AX171" s="4853"/>
      <c r="AY171" s="4854"/>
      <c r="AZ171" s="4855"/>
      <c r="BA171" s="4856"/>
      <c r="BB171" s="4857" t="str">
        <f>BE167&amp;"-"&amp;BG167</f>
        <v>-</v>
      </c>
      <c r="BC171" s="2169"/>
      <c r="BD171" s="1673"/>
      <c r="BE171" s="1655"/>
      <c r="BF171" s="1655" t="str">
        <f>IF(T171="","",T171)</f>
        <v/>
      </c>
      <c r="BG171" s="1655"/>
      <c r="BH171" s="1655"/>
    </row>
    <row customHeight="1" ht="64.16666666666667">
      <c r="A172" s="1386"/>
      <c r="B172" s="1386"/>
      <c r="C172" s="1386"/>
      <c r="D172" s="1386"/>
      <c r="E172" s="2174"/>
      <c r="F172" s="2174"/>
      <c r="G172" s="2174"/>
      <c r="H172" s="2174"/>
      <c r="I172" s="2201"/>
      <c r="J172" s="2201"/>
      <c r="K172" s="2171" t="str">
        <f>S48&amp;".25"</f>
        <v>1.1.1.25</v>
      </c>
      <c r="L172" s="1392"/>
      <c r="M172" s="1810"/>
      <c r="N172" s="1810"/>
      <c r="O172" s="1810"/>
      <c r="P172" s="2172"/>
      <c r="Q172" s="2172"/>
      <c r="R172" s="680" t="s">
        <v>102</v>
      </c>
      <c r="S172" s="2247" t="str">
        <f>$K172</f>
        <v>1.1.1.25</v>
      </c>
      <c r="T172" s="2313" t="s">
        <v>1757</v>
      </c>
      <c r="U172" s="280"/>
      <c r="V172" s="749"/>
      <c r="W172" s="1278"/>
      <c r="X172" s="749"/>
      <c r="Y172" s="1278"/>
      <c r="Z172" s="2265"/>
      <c r="AA172" s="1928" t="s">
        <v>58</v>
      </c>
      <c r="AB172" s="2265"/>
      <c r="AC172" s="1928" t="s">
        <v>58</v>
      </c>
      <c r="AD172" s="2004" t="s">
        <v>58</v>
      </c>
      <c r="AE172" s="2233"/>
      <c r="AF172" s="2366">
        <v>1</v>
      </c>
      <c r="AG172" s="2317">
        <v>83.38</v>
      </c>
      <c r="AH172" s="1928" t="s">
        <v>58</v>
      </c>
      <c r="AI172" s="2233"/>
      <c r="AJ172" s="2366">
        <v>1</v>
      </c>
      <c r="AK172" s="2316" t="s">
        <v>714</v>
      </c>
      <c r="AL172" s="1928" t="s">
        <v>56</v>
      </c>
      <c r="AM172" s="2011"/>
      <c r="AN172" s="2366">
        <v>1</v>
      </c>
      <c r="AO172" s="2465" t="s">
        <v>24</v>
      </c>
      <c r="AP172" s="2311" t="s">
        <v>56</v>
      </c>
      <c r="AQ172" s="293"/>
      <c r="AR172" s="2366">
        <v>1</v>
      </c>
      <c r="AS172" s="2464" t="s">
        <v>24</v>
      </c>
      <c r="AT172" s="749">
        <f>AU172+AU172*20%</f>
        <v>0.079788</v>
      </c>
      <c r="AU172" s="1278">
        <v>0.06649</v>
      </c>
      <c r="AV172" s="749">
        <v>0</v>
      </c>
      <c r="AW172" s="1278">
        <v>0</v>
      </c>
      <c r="AX172" s="2265">
        <v>45292.47244212963</v>
      </c>
      <c r="AY172" s="1928" t="s">
        <v>58</v>
      </c>
      <c r="AZ172" s="2265">
        <v>45657.47251157407</v>
      </c>
      <c r="BA172" s="1928" t="s">
        <v>58</v>
      </c>
      <c r="BB172" s="1371"/>
      <c r="BC172" s="2168" t="s">
        <v>1718</v>
      </c>
      <c r="BD172" s="1673"/>
      <c r="BE172" s="1655"/>
      <c r="BF172" s="1655" t="str">
        <f>IF(T172="","",T172)</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110 до 160 мм включительно водопроводной сети абонентов диаметром свыше 25 до 32 мм включительно</v>
      </c>
      <c r="BG172" s="1655"/>
      <c r="BH172" s="1655"/>
    </row>
    <row customHeight="1" ht="14.25">
      <c r="A173" s="1386"/>
      <c r="B173" s="1386"/>
      <c r="C173" s="1386"/>
      <c r="D173" s="1386"/>
      <c r="E173" s="2174"/>
      <c r="F173" s="2174"/>
      <c r="G173" s="2174"/>
      <c r="H173" s="2174"/>
      <c r="I173" s="2201"/>
      <c r="J173" s="2201"/>
      <c r="K173" s="2171" t="str">
        <f>S48&amp;".24"</f>
        <v>1.1.1.24</v>
      </c>
      <c r="L173" s="1392"/>
      <c r="M173" s="1810"/>
      <c r="N173" s="1810"/>
      <c r="O173" s="1810"/>
      <c r="P173" s="2172"/>
      <c r="Q173" s="2172"/>
      <c r="R173" s="2253"/>
      <c r="S173" s="2248"/>
      <c r="T173" s="2314"/>
      <c r="U173" s="280"/>
      <c r="V173" s="4858"/>
      <c r="W173" s="4859"/>
      <c r="X173" s="4860"/>
      <c r="Y173" s="4861"/>
      <c r="Z173" s="4862"/>
      <c r="AA173" s="4863"/>
      <c r="AB173" s="4864"/>
      <c r="AC173" s="4865"/>
      <c r="AD173" s="2005"/>
      <c r="AE173" s="2233"/>
      <c r="AF173" s="2366"/>
      <c r="AG173" s="2317"/>
      <c r="AH173" s="1928"/>
      <c r="AI173" s="2233"/>
      <c r="AJ173" s="2366"/>
      <c r="AK173" s="2316"/>
      <c r="AL173" s="1928"/>
      <c r="AM173" s="2019"/>
      <c r="AN173" s="2366"/>
      <c r="AO173" s="2465" t="s">
        <v>24</v>
      </c>
      <c r="AP173" s="2312"/>
      <c r="AQ173" s="4866"/>
      <c r="AR173" s="4867"/>
      <c r="AS173" s="4868" t="s">
        <v>1719</v>
      </c>
      <c r="AT173" s="4869"/>
      <c r="AU173" s="4870"/>
      <c r="AV173" s="4871"/>
      <c r="AW173" s="4872"/>
      <c r="AX173" s="4873"/>
      <c r="AY173" s="4874"/>
      <c r="AZ173" s="4875"/>
      <c r="BA173" s="4876"/>
      <c r="BB173" s="4877"/>
      <c r="BC173" s="2169"/>
      <c r="BD173" s="1673"/>
      <c r="BE173" s="1655"/>
      <c r="BF173" s="1655"/>
      <c r="BG173" s="1655"/>
      <c r="BH173" s="1655"/>
    </row>
    <row customHeight="1" ht="14.25">
      <c r="A174" s="1386"/>
      <c r="B174" s="1386"/>
      <c r="C174" s="1386"/>
      <c r="D174" s="1386"/>
      <c r="E174" s="2174"/>
      <c r="F174" s="2174"/>
      <c r="G174" s="2174"/>
      <c r="H174" s="2174"/>
      <c r="I174" s="2201"/>
      <c r="J174" s="2201"/>
      <c r="K174" s="2171" t="str">
        <f>S48&amp;".24"</f>
        <v>1.1.1.24</v>
      </c>
      <c r="L174" s="1392"/>
      <c r="M174" s="1810"/>
      <c r="N174" s="1810"/>
      <c r="O174" s="1810"/>
      <c r="P174" s="2172"/>
      <c r="Q174" s="2172"/>
      <c r="R174" s="2253"/>
      <c r="S174" s="2248"/>
      <c r="T174" s="2314"/>
      <c r="U174" s="280"/>
      <c r="V174" s="4878"/>
      <c r="W174" s="4879"/>
      <c r="X174" s="4880"/>
      <c r="Y174" s="4881"/>
      <c r="Z174" s="4882"/>
      <c r="AA174" s="4883"/>
      <c r="AB174" s="4884"/>
      <c r="AC174" s="4885"/>
      <c r="AD174" s="2005"/>
      <c r="AE174" s="2233"/>
      <c r="AF174" s="2366"/>
      <c r="AG174" s="2317"/>
      <c r="AH174" s="1928"/>
      <c r="AI174" s="2233"/>
      <c r="AJ174" s="2366"/>
      <c r="AK174" s="2316"/>
      <c r="AL174" s="1928"/>
      <c r="AM174" s="4886"/>
      <c r="AN174" s="4887"/>
      <c r="AO174" s="4888" t="s">
        <v>1720</v>
      </c>
      <c r="AP174" s="4889"/>
      <c r="AQ174" s="4890"/>
      <c r="AR174" s="4891"/>
      <c r="AS174" s="4892"/>
      <c r="AT174" s="4893"/>
      <c r="AU174" s="4894"/>
      <c r="AV174" s="4895"/>
      <c r="AW174" s="4896"/>
      <c r="AX174" s="4897"/>
      <c r="AY174" s="4898"/>
      <c r="AZ174" s="4899"/>
      <c r="BA174" s="4900"/>
      <c r="BB174" s="4901"/>
      <c r="BC174" s="2169"/>
      <c r="BD174" s="1673"/>
      <c r="BE174" s="1655"/>
      <c r="BF174" s="1655"/>
      <c r="BG174" s="1655"/>
      <c r="BH174" s="1655"/>
    </row>
    <row customHeight="1" ht="14.25">
      <c r="A175" s="1386"/>
      <c r="B175" s="1386"/>
      <c r="C175" s="1386"/>
      <c r="D175" s="1386"/>
      <c r="E175" s="2174"/>
      <c r="F175" s="2174"/>
      <c r="G175" s="2174"/>
      <c r="H175" s="2174"/>
      <c r="I175" s="2201"/>
      <c r="J175" s="2201"/>
      <c r="K175" s="2171" t="str">
        <f>S48&amp;".24"</f>
        <v>1.1.1.24</v>
      </c>
      <c r="L175" s="1392"/>
      <c r="M175" s="1810"/>
      <c r="N175" s="1810"/>
      <c r="O175" s="1810"/>
      <c r="P175" s="2172"/>
      <c r="Q175" s="2172"/>
      <c r="R175" s="2253"/>
      <c r="S175" s="2248"/>
      <c r="T175" s="2314"/>
      <c r="U175" s="280"/>
      <c r="V175" s="4902"/>
      <c r="W175" s="4903"/>
      <c r="X175" s="4904"/>
      <c r="Y175" s="4905"/>
      <c r="Z175" s="4906"/>
      <c r="AA175" s="4907"/>
      <c r="AB175" s="4908"/>
      <c r="AC175" s="4909"/>
      <c r="AD175" s="2005"/>
      <c r="AE175" s="2233"/>
      <c r="AF175" s="2366"/>
      <c r="AG175" s="2317"/>
      <c r="AH175" s="1928"/>
      <c r="AI175" s="4910"/>
      <c r="AJ175" s="4911"/>
      <c r="AK175" s="4912" t="s">
        <v>1721</v>
      </c>
      <c r="AL175" s="4913"/>
      <c r="AM175" s="4914"/>
      <c r="AN175" s="4915"/>
      <c r="AO175" s="4916"/>
      <c r="AP175" s="4917"/>
      <c r="AQ175" s="4918"/>
      <c r="AR175" s="4919"/>
      <c r="AS175" s="4920"/>
      <c r="AT175" s="4921"/>
      <c r="AU175" s="4922"/>
      <c r="AV175" s="4923"/>
      <c r="AW175" s="4924"/>
      <c r="AX175" s="4925"/>
      <c r="AY175" s="4926"/>
      <c r="AZ175" s="4927"/>
      <c r="BA175" s="4928"/>
      <c r="BB175" s="4929"/>
      <c r="BC175" s="2169"/>
      <c r="BD175" s="1673"/>
      <c r="BE175" s="1655"/>
      <c r="BF175" s="1655"/>
      <c r="BG175" s="1655"/>
      <c r="BH175" s="1655"/>
    </row>
    <row customHeight="1" ht="38.33333333333333">
      <c r="A176" s="1386"/>
      <c r="B176" s="1386"/>
      <c r="C176" s="1386"/>
      <c r="D176" s="1386"/>
      <c r="E176" s="2174"/>
      <c r="F176" s="2174"/>
      <c r="G176" s="2174"/>
      <c r="H176" s="2174"/>
      <c r="I176" s="2201"/>
      <c r="J176" s="2201"/>
      <c r="K176" s="2171" t="str">
        <f>S48&amp;".24"</f>
        <v>1.1.1.24</v>
      </c>
      <c r="L176" s="1392"/>
      <c r="M176" s="1810"/>
      <c r="N176" s="1810"/>
      <c r="O176" s="1810"/>
      <c r="P176" s="2172"/>
      <c r="Q176" s="2172"/>
      <c r="R176" s="2253"/>
      <c r="S176" s="2249"/>
      <c r="T176" s="2315"/>
      <c r="U176" s="280"/>
      <c r="V176" s="4930"/>
      <c r="W176" s="4931" t="str">
        <f>Z172&amp;"-"&amp;AB172</f>
        <v>-</v>
      </c>
      <c r="X176" s="4932"/>
      <c r="Y176" s="4933" t="str">
        <f>AB172&amp;"-"&amp;AD172</f>
        <v>-да</v>
      </c>
      <c r="Z176" s="4934"/>
      <c r="AA176" s="4935"/>
      <c r="AB176" s="4936"/>
      <c r="AC176" s="4937"/>
      <c r="AD176" s="1933"/>
      <c r="AE176" s="4938"/>
      <c r="AF176" s="4939"/>
      <c r="AG176" s="4940" t="s">
        <v>1722</v>
      </c>
      <c r="AH176" s="4941"/>
      <c r="AI176" s="4942"/>
      <c r="AJ176" s="4943"/>
      <c r="AK176" s="4944"/>
      <c r="AL176" s="4945"/>
      <c r="AM176" s="4946"/>
      <c r="AN176" s="4947"/>
      <c r="AO176" s="4948"/>
      <c r="AP176" s="4949"/>
      <c r="AQ176" s="4950"/>
      <c r="AR176" s="4951"/>
      <c r="AS176" s="4952"/>
      <c r="AT176" s="4953"/>
      <c r="AU176" s="4954" t="str">
        <f>AX172&amp;"-"&amp;AZ172</f>
        <v>45292.47244212963-45657.47251157407</v>
      </c>
      <c r="AV176" s="4955"/>
      <c r="AW176" s="4956" t="str">
        <f>AZ172&amp;"-"&amp;BB172</f>
        <v>45657.47251157407-</v>
      </c>
      <c r="AX176" s="4957"/>
      <c r="AY176" s="4958"/>
      <c r="AZ176" s="4959"/>
      <c r="BA176" s="4960"/>
      <c r="BB176" s="4961" t="str">
        <f>BE172&amp;"-"&amp;BG172</f>
        <v>-</v>
      </c>
      <c r="BC176" s="2169"/>
      <c r="BD176" s="1673"/>
      <c r="BE176" s="1655"/>
      <c r="BF176" s="1655" t="str">
        <f>IF(T176="","",T176)</f>
        <v/>
      </c>
      <c r="BG176" s="1655"/>
      <c r="BH176" s="1655"/>
    </row>
    <row customHeight="1" ht="60.833333333333336">
      <c r="A177" s="1386"/>
      <c r="B177" s="1386"/>
      <c r="C177" s="1386"/>
      <c r="D177" s="1386"/>
      <c r="E177" s="2174"/>
      <c r="F177" s="2174"/>
      <c r="G177" s="2174"/>
      <c r="H177" s="2174"/>
      <c r="I177" s="2201"/>
      <c r="J177" s="2201"/>
      <c r="K177" s="2171" t="str">
        <f>S48&amp;".26"</f>
        <v>1.1.1.26</v>
      </c>
      <c r="L177" s="1392"/>
      <c r="M177" s="1810"/>
      <c r="N177" s="1810"/>
      <c r="O177" s="1810"/>
      <c r="P177" s="2172"/>
      <c r="Q177" s="2172"/>
      <c r="R177" s="680" t="s">
        <v>102</v>
      </c>
      <c r="S177" s="2247" t="str">
        <f>$K177</f>
        <v>1.1.1.26</v>
      </c>
      <c r="T177" s="2313" t="s">
        <v>1758</v>
      </c>
      <c r="U177" s="280"/>
      <c r="V177" s="749"/>
      <c r="W177" s="1278"/>
      <c r="X177" s="749"/>
      <c r="Y177" s="1278"/>
      <c r="Z177" s="2265"/>
      <c r="AA177" s="1928" t="s">
        <v>58</v>
      </c>
      <c r="AB177" s="2265"/>
      <c r="AC177" s="1928" t="s">
        <v>58</v>
      </c>
      <c r="AD177" s="2004" t="s">
        <v>58</v>
      </c>
      <c r="AE177" s="2233"/>
      <c r="AF177" s="2366">
        <v>1</v>
      </c>
      <c r="AG177" s="2317">
        <v>83.38</v>
      </c>
      <c r="AH177" s="1928" t="s">
        <v>58</v>
      </c>
      <c r="AI177" s="2233"/>
      <c r="AJ177" s="2366">
        <v>1</v>
      </c>
      <c r="AK177" s="2316" t="s">
        <v>735</v>
      </c>
      <c r="AL177" s="1928" t="s">
        <v>56</v>
      </c>
      <c r="AM177" s="2011"/>
      <c r="AN177" s="2366">
        <v>1</v>
      </c>
      <c r="AO177" s="2465" t="s">
        <v>24</v>
      </c>
      <c r="AP177" s="2311" t="s">
        <v>56</v>
      </c>
      <c r="AQ177" s="293"/>
      <c r="AR177" s="2366">
        <v>1</v>
      </c>
      <c r="AS177" s="2464" t="s">
        <v>24</v>
      </c>
      <c r="AT177" s="749">
        <f>AU177+AU177*20%</f>
        <v>0.09546</v>
      </c>
      <c r="AU177" s="1278">
        <v>0.07955</v>
      </c>
      <c r="AV177" s="749">
        <v>0</v>
      </c>
      <c r="AW177" s="1278">
        <v>0</v>
      </c>
      <c r="AX177" s="2265">
        <v>45292.47421296296</v>
      </c>
      <c r="AY177" s="1928" t="s">
        <v>58</v>
      </c>
      <c r="AZ177" s="2265">
        <v>45657.474282407406</v>
      </c>
      <c r="BA177" s="1928" t="s">
        <v>58</v>
      </c>
      <c r="BB177" s="1371"/>
      <c r="BC177" s="2168" t="s">
        <v>1718</v>
      </c>
      <c r="BD177" s="1673"/>
      <c r="BE177" s="1655"/>
      <c r="BF177" s="1655" t="str">
        <f>IF(T177="","",T177)</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160 до 225 мм включительно водопроводной сети абонентов диаметром свыше 25 до 32 мм включительно</v>
      </c>
      <c r="BG177" s="1655"/>
      <c r="BH177" s="1655"/>
    </row>
    <row customHeight="1" ht="14.25">
      <c r="A178" s="1386"/>
      <c r="B178" s="1386"/>
      <c r="C178" s="1386"/>
      <c r="D178" s="1386"/>
      <c r="E178" s="2174"/>
      <c r="F178" s="2174"/>
      <c r="G178" s="2174"/>
      <c r="H178" s="2174"/>
      <c r="I178" s="2201"/>
      <c r="J178" s="2201"/>
      <c r="K178" s="2171" t="str">
        <f>S48&amp;".25"</f>
        <v>1.1.1.25</v>
      </c>
      <c r="L178" s="1392"/>
      <c r="M178" s="1810"/>
      <c r="N178" s="1810"/>
      <c r="O178" s="1810"/>
      <c r="P178" s="2172"/>
      <c r="Q178" s="2172"/>
      <c r="R178" s="2253"/>
      <c r="S178" s="2248"/>
      <c r="T178" s="2314"/>
      <c r="U178" s="280"/>
      <c r="V178" s="4962"/>
      <c r="W178" s="4963"/>
      <c r="X178" s="4964"/>
      <c r="Y178" s="4965"/>
      <c r="Z178" s="4966"/>
      <c r="AA178" s="4967"/>
      <c r="AB178" s="4968"/>
      <c r="AC178" s="4969"/>
      <c r="AD178" s="2005"/>
      <c r="AE178" s="2233"/>
      <c r="AF178" s="2366"/>
      <c r="AG178" s="2317"/>
      <c r="AH178" s="1928"/>
      <c r="AI178" s="2233"/>
      <c r="AJ178" s="2366"/>
      <c r="AK178" s="2316"/>
      <c r="AL178" s="1928"/>
      <c r="AM178" s="2019"/>
      <c r="AN178" s="2366"/>
      <c r="AO178" s="2465" t="s">
        <v>24</v>
      </c>
      <c r="AP178" s="2312"/>
      <c r="AQ178" s="4970"/>
      <c r="AR178" s="4971"/>
      <c r="AS178" s="4972" t="s">
        <v>1719</v>
      </c>
      <c r="AT178" s="4973"/>
      <c r="AU178" s="4974"/>
      <c r="AV178" s="4975"/>
      <c r="AW178" s="4976"/>
      <c r="AX178" s="4977"/>
      <c r="AY178" s="4978"/>
      <c r="AZ178" s="4979"/>
      <c r="BA178" s="4980"/>
      <c r="BB178" s="4981"/>
      <c r="BC178" s="2169"/>
      <c r="BD178" s="1673"/>
      <c r="BE178" s="1655"/>
      <c r="BF178" s="1655"/>
      <c r="BG178" s="1655"/>
      <c r="BH178" s="1655"/>
    </row>
    <row customHeight="1" ht="14.25">
      <c r="A179" s="1386"/>
      <c r="B179" s="1386"/>
      <c r="C179" s="1386"/>
      <c r="D179" s="1386"/>
      <c r="E179" s="2174"/>
      <c r="F179" s="2174"/>
      <c r="G179" s="2174"/>
      <c r="H179" s="2174"/>
      <c r="I179" s="2201"/>
      <c r="J179" s="2201"/>
      <c r="K179" s="2171" t="str">
        <f>S48&amp;".25"</f>
        <v>1.1.1.25</v>
      </c>
      <c r="L179" s="1392"/>
      <c r="M179" s="1810"/>
      <c r="N179" s="1810"/>
      <c r="O179" s="1810"/>
      <c r="P179" s="2172"/>
      <c r="Q179" s="2172"/>
      <c r="R179" s="2253"/>
      <c r="S179" s="2248"/>
      <c r="T179" s="2314"/>
      <c r="U179" s="280"/>
      <c r="V179" s="4982"/>
      <c r="W179" s="4983"/>
      <c r="X179" s="4984"/>
      <c r="Y179" s="4985"/>
      <c r="Z179" s="4986"/>
      <c r="AA179" s="4987"/>
      <c r="AB179" s="4988"/>
      <c r="AC179" s="4989"/>
      <c r="AD179" s="2005"/>
      <c r="AE179" s="2233"/>
      <c r="AF179" s="2366"/>
      <c r="AG179" s="2317"/>
      <c r="AH179" s="1928"/>
      <c r="AI179" s="2233"/>
      <c r="AJ179" s="2366"/>
      <c r="AK179" s="2316"/>
      <c r="AL179" s="1928"/>
      <c r="AM179" s="4990"/>
      <c r="AN179" s="4991"/>
      <c r="AO179" s="4992" t="s">
        <v>1720</v>
      </c>
      <c r="AP179" s="4993"/>
      <c r="AQ179" s="4994"/>
      <c r="AR179" s="4995"/>
      <c r="AS179" s="4996"/>
      <c r="AT179" s="4997"/>
      <c r="AU179" s="4998"/>
      <c r="AV179" s="4999"/>
      <c r="AW179" s="5000"/>
      <c r="AX179" s="5001"/>
      <c r="AY179" s="5002"/>
      <c r="AZ179" s="5003"/>
      <c r="BA179" s="5004"/>
      <c r="BB179" s="5005"/>
      <c r="BC179" s="2169"/>
      <c r="BD179" s="1673"/>
      <c r="BE179" s="1655"/>
      <c r="BF179" s="1655"/>
      <c r="BG179" s="1655"/>
      <c r="BH179" s="1655"/>
    </row>
    <row customHeight="1" ht="14.25">
      <c r="A180" s="1386"/>
      <c r="B180" s="1386"/>
      <c r="C180" s="1386"/>
      <c r="D180" s="1386"/>
      <c r="E180" s="2174"/>
      <c r="F180" s="2174"/>
      <c r="G180" s="2174"/>
      <c r="H180" s="2174"/>
      <c r="I180" s="2201"/>
      <c r="J180" s="2201"/>
      <c r="K180" s="2171" t="str">
        <f>S48&amp;".25"</f>
        <v>1.1.1.25</v>
      </c>
      <c r="L180" s="1392"/>
      <c r="M180" s="1810"/>
      <c r="N180" s="1810"/>
      <c r="O180" s="1810"/>
      <c r="P180" s="2172"/>
      <c r="Q180" s="2172"/>
      <c r="R180" s="2253"/>
      <c r="S180" s="2248"/>
      <c r="T180" s="2314"/>
      <c r="U180" s="280"/>
      <c r="V180" s="5006"/>
      <c r="W180" s="5007"/>
      <c r="X180" s="5008"/>
      <c r="Y180" s="5009"/>
      <c r="Z180" s="5010"/>
      <c r="AA180" s="5011"/>
      <c r="AB180" s="5012"/>
      <c r="AC180" s="5013"/>
      <c r="AD180" s="2005"/>
      <c r="AE180" s="2233"/>
      <c r="AF180" s="2366"/>
      <c r="AG180" s="2317"/>
      <c r="AH180" s="1928"/>
      <c r="AI180" s="5014"/>
      <c r="AJ180" s="5015"/>
      <c r="AK180" s="5016" t="s">
        <v>1721</v>
      </c>
      <c r="AL180" s="5017"/>
      <c r="AM180" s="5018"/>
      <c r="AN180" s="5019"/>
      <c r="AO180" s="5020"/>
      <c r="AP180" s="5021"/>
      <c r="AQ180" s="5022"/>
      <c r="AR180" s="5023"/>
      <c r="AS180" s="5024"/>
      <c r="AT180" s="5025"/>
      <c r="AU180" s="5026"/>
      <c r="AV180" s="5027"/>
      <c r="AW180" s="5028"/>
      <c r="AX180" s="5029"/>
      <c r="AY180" s="5030"/>
      <c r="AZ180" s="5031"/>
      <c r="BA180" s="5032"/>
      <c r="BB180" s="5033"/>
      <c r="BC180" s="2169"/>
      <c r="BD180" s="1673"/>
      <c r="BE180" s="1655"/>
      <c r="BF180" s="1655"/>
      <c r="BG180" s="1655"/>
      <c r="BH180" s="1655"/>
    </row>
    <row customHeight="1" ht="45.833333333333336">
      <c r="A181" s="1386"/>
      <c r="B181" s="1386"/>
      <c r="C181" s="1386"/>
      <c r="D181" s="1386"/>
      <c r="E181" s="2174"/>
      <c r="F181" s="2174"/>
      <c r="G181" s="2174"/>
      <c r="H181" s="2174"/>
      <c r="I181" s="2201"/>
      <c r="J181" s="2201"/>
      <c r="K181" s="2171" t="str">
        <f>S48&amp;".25"</f>
        <v>1.1.1.25</v>
      </c>
      <c r="L181" s="1392"/>
      <c r="M181" s="1810"/>
      <c r="N181" s="1810"/>
      <c r="O181" s="1810"/>
      <c r="P181" s="2172"/>
      <c r="Q181" s="2172"/>
      <c r="R181" s="2253"/>
      <c r="S181" s="2249"/>
      <c r="T181" s="2315"/>
      <c r="U181" s="280"/>
      <c r="V181" s="5034"/>
      <c r="W181" s="5035" t="str">
        <f>Z177&amp;"-"&amp;AB177</f>
        <v>-</v>
      </c>
      <c r="X181" s="5036"/>
      <c r="Y181" s="5037" t="str">
        <f>AB177&amp;"-"&amp;AD177</f>
        <v>-да</v>
      </c>
      <c r="Z181" s="5038"/>
      <c r="AA181" s="5039"/>
      <c r="AB181" s="5040"/>
      <c r="AC181" s="5041"/>
      <c r="AD181" s="1933"/>
      <c r="AE181" s="5042"/>
      <c r="AF181" s="5043"/>
      <c r="AG181" s="5044" t="s">
        <v>1722</v>
      </c>
      <c r="AH181" s="5045"/>
      <c r="AI181" s="5046"/>
      <c r="AJ181" s="5047"/>
      <c r="AK181" s="5048"/>
      <c r="AL181" s="5049"/>
      <c r="AM181" s="5050"/>
      <c r="AN181" s="5051"/>
      <c r="AO181" s="5052"/>
      <c r="AP181" s="5053"/>
      <c r="AQ181" s="5054"/>
      <c r="AR181" s="5055"/>
      <c r="AS181" s="5056"/>
      <c r="AT181" s="5057"/>
      <c r="AU181" s="5058" t="str">
        <f>AX177&amp;"-"&amp;AZ177</f>
        <v>45292.47421296296-45657.474282407406</v>
      </c>
      <c r="AV181" s="5059"/>
      <c r="AW181" s="5060" t="str">
        <f>AZ177&amp;"-"&amp;BB177</f>
        <v>45657.474282407406-</v>
      </c>
      <c r="AX181" s="5061"/>
      <c r="AY181" s="5062"/>
      <c r="AZ181" s="5063"/>
      <c r="BA181" s="5064"/>
      <c r="BB181" s="5065" t="str">
        <f>BE177&amp;"-"&amp;BG177</f>
        <v>-</v>
      </c>
      <c r="BC181" s="2169"/>
      <c r="BD181" s="1673"/>
      <c r="BE181" s="1655"/>
      <c r="BF181" s="1655" t="str">
        <f>IF(T181="","",T181)</f>
        <v/>
      </c>
      <c r="BG181" s="1655"/>
      <c r="BH181" s="1655"/>
    </row>
    <row customHeight="1" ht="58.333333333333336">
      <c r="A182" s="1386"/>
      <c r="B182" s="1386"/>
      <c r="C182" s="1386"/>
      <c r="D182" s="1386"/>
      <c r="E182" s="2174"/>
      <c r="F182" s="2174"/>
      <c r="G182" s="2174"/>
      <c r="H182" s="2174"/>
      <c r="I182" s="2201"/>
      <c r="J182" s="2201"/>
      <c r="K182" s="2171" t="str">
        <f>S48&amp;".27"</f>
        <v>1.1.1.27</v>
      </c>
      <c r="L182" s="1392"/>
      <c r="M182" s="1810"/>
      <c r="N182" s="1810"/>
      <c r="O182" s="1810"/>
      <c r="P182" s="2172"/>
      <c r="Q182" s="2172"/>
      <c r="R182" s="680" t="s">
        <v>102</v>
      </c>
      <c r="S182" s="2247" t="str">
        <f>$K182</f>
        <v>1.1.1.27</v>
      </c>
      <c r="T182" s="2313" t="s">
        <v>1759</v>
      </c>
      <c r="U182" s="280"/>
      <c r="V182" s="749"/>
      <c r="W182" s="1278"/>
      <c r="X182" s="749"/>
      <c r="Y182" s="1278"/>
      <c r="Z182" s="2265"/>
      <c r="AA182" s="1928" t="s">
        <v>58</v>
      </c>
      <c r="AB182" s="2265"/>
      <c r="AC182" s="1928" t="s">
        <v>58</v>
      </c>
      <c r="AD182" s="2004" t="s">
        <v>58</v>
      </c>
      <c r="AE182" s="2233"/>
      <c r="AF182" s="2366">
        <v>1</v>
      </c>
      <c r="AG182" s="2317">
        <v>83.38</v>
      </c>
      <c r="AH182" s="1928" t="s">
        <v>58</v>
      </c>
      <c r="AI182" s="2233"/>
      <c r="AJ182" s="2366">
        <v>1</v>
      </c>
      <c r="AK182" s="2316" t="s">
        <v>766</v>
      </c>
      <c r="AL182" s="1928" t="s">
        <v>56</v>
      </c>
      <c r="AM182" s="2011"/>
      <c r="AN182" s="2366">
        <v>1</v>
      </c>
      <c r="AO182" s="2465" t="s">
        <v>24</v>
      </c>
      <c r="AP182" s="2311" t="s">
        <v>56</v>
      </c>
      <c r="AQ182" s="293"/>
      <c r="AR182" s="2366">
        <v>1</v>
      </c>
      <c r="AS182" s="2464" t="s">
        <v>24</v>
      </c>
      <c r="AT182" s="749">
        <f>AU182+AU182*20%</f>
        <v>0.0547644</v>
      </c>
      <c r="AU182" s="1278">
        <v>0.045637</v>
      </c>
      <c r="AV182" s="749">
        <v>0</v>
      </c>
      <c r="AW182" s="1278">
        <v>0</v>
      </c>
      <c r="AX182" s="2265">
        <v>45292.47545138889</v>
      </c>
      <c r="AY182" s="1928" t="s">
        <v>58</v>
      </c>
      <c r="AZ182" s="2265">
        <v>45657.47550925926</v>
      </c>
      <c r="BA182" s="1928" t="s">
        <v>58</v>
      </c>
      <c r="BB182" s="1371"/>
      <c r="BC182" s="2168" t="s">
        <v>1718</v>
      </c>
      <c r="BD182" s="1673"/>
      <c r="BE182" s="1655"/>
      <c r="BF182" s="1655" t="str">
        <f>IF(T182="","",T182)</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225 мм водопроводной сети абонентов диаметром свыше 25 до 32 мм включительно</v>
      </c>
      <c r="BG182" s="1655"/>
      <c r="BH182" s="1655"/>
    </row>
    <row customHeight="1" ht="14.25">
      <c r="A183" s="1386"/>
      <c r="B183" s="1386"/>
      <c r="C183" s="1386"/>
      <c r="D183" s="1386"/>
      <c r="E183" s="2174"/>
      <c r="F183" s="2174"/>
      <c r="G183" s="2174"/>
      <c r="H183" s="2174"/>
      <c r="I183" s="2201"/>
      <c r="J183" s="2201"/>
      <c r="K183" s="2171" t="str">
        <f>S48&amp;".26"</f>
        <v>1.1.1.26</v>
      </c>
      <c r="L183" s="1392"/>
      <c r="M183" s="1810"/>
      <c r="N183" s="1810"/>
      <c r="O183" s="1810"/>
      <c r="P183" s="2172"/>
      <c r="Q183" s="2172"/>
      <c r="R183" s="2253"/>
      <c r="S183" s="2248"/>
      <c r="T183" s="2314"/>
      <c r="U183" s="280"/>
      <c r="V183" s="5066"/>
      <c r="W183" s="5067"/>
      <c r="X183" s="5068"/>
      <c r="Y183" s="5069"/>
      <c r="Z183" s="5070"/>
      <c r="AA183" s="5071"/>
      <c r="AB183" s="5072"/>
      <c r="AC183" s="5073"/>
      <c r="AD183" s="2005"/>
      <c r="AE183" s="2233"/>
      <c r="AF183" s="2366"/>
      <c r="AG183" s="2317"/>
      <c r="AH183" s="1928"/>
      <c r="AI183" s="2233"/>
      <c r="AJ183" s="2366"/>
      <c r="AK183" s="2316"/>
      <c r="AL183" s="1928"/>
      <c r="AM183" s="2019"/>
      <c r="AN183" s="2366"/>
      <c r="AO183" s="2465" t="s">
        <v>24</v>
      </c>
      <c r="AP183" s="2312"/>
      <c r="AQ183" s="5074"/>
      <c r="AR183" s="5075"/>
      <c r="AS183" s="5076" t="s">
        <v>1719</v>
      </c>
      <c r="AT183" s="5077"/>
      <c r="AU183" s="5078"/>
      <c r="AV183" s="5079"/>
      <c r="AW183" s="5080"/>
      <c r="AX183" s="5081"/>
      <c r="AY183" s="5082"/>
      <c r="AZ183" s="5083"/>
      <c r="BA183" s="5084"/>
      <c r="BB183" s="5085"/>
      <c r="BC183" s="2169"/>
      <c r="BD183" s="1673"/>
      <c r="BE183" s="1655"/>
      <c r="BF183" s="1655"/>
      <c r="BG183" s="1655"/>
      <c r="BH183" s="1655"/>
    </row>
    <row customHeight="1" ht="14.25">
      <c r="A184" s="1386"/>
      <c r="B184" s="1386"/>
      <c r="C184" s="1386"/>
      <c r="D184" s="1386"/>
      <c r="E184" s="2174"/>
      <c r="F184" s="2174"/>
      <c r="G184" s="2174"/>
      <c r="H184" s="2174"/>
      <c r="I184" s="2201"/>
      <c r="J184" s="2201"/>
      <c r="K184" s="2171" t="str">
        <f>S48&amp;".26"</f>
        <v>1.1.1.26</v>
      </c>
      <c r="L184" s="1392"/>
      <c r="M184" s="1810"/>
      <c r="N184" s="1810"/>
      <c r="O184" s="1810"/>
      <c r="P184" s="2172"/>
      <c r="Q184" s="2172"/>
      <c r="R184" s="2253"/>
      <c r="S184" s="2248"/>
      <c r="T184" s="2314"/>
      <c r="U184" s="280"/>
      <c r="V184" s="5086"/>
      <c r="W184" s="5087"/>
      <c r="X184" s="5088"/>
      <c r="Y184" s="5089"/>
      <c r="Z184" s="5090"/>
      <c r="AA184" s="5091"/>
      <c r="AB184" s="5092"/>
      <c r="AC184" s="5093"/>
      <c r="AD184" s="2005"/>
      <c r="AE184" s="2233"/>
      <c r="AF184" s="2366"/>
      <c r="AG184" s="2317"/>
      <c r="AH184" s="1928"/>
      <c r="AI184" s="2233"/>
      <c r="AJ184" s="2366"/>
      <c r="AK184" s="2316"/>
      <c r="AL184" s="1928"/>
      <c r="AM184" s="5094"/>
      <c r="AN184" s="5095"/>
      <c r="AO184" s="5096" t="s">
        <v>1720</v>
      </c>
      <c r="AP184" s="5097"/>
      <c r="AQ184" s="5098"/>
      <c r="AR184" s="5099"/>
      <c r="AS184" s="5100"/>
      <c r="AT184" s="5101"/>
      <c r="AU184" s="5102"/>
      <c r="AV184" s="5103"/>
      <c r="AW184" s="5104"/>
      <c r="AX184" s="5105"/>
      <c r="AY184" s="5106"/>
      <c r="AZ184" s="5107"/>
      <c r="BA184" s="5108"/>
      <c r="BB184" s="5109"/>
      <c r="BC184" s="2169"/>
      <c r="BD184" s="1673"/>
      <c r="BE184" s="1655"/>
      <c r="BF184" s="1655"/>
      <c r="BG184" s="1655"/>
      <c r="BH184" s="1655"/>
    </row>
    <row customHeight="1" ht="14.25">
      <c r="A185" s="1386"/>
      <c r="B185" s="1386"/>
      <c r="C185" s="1386"/>
      <c r="D185" s="1386"/>
      <c r="E185" s="2174"/>
      <c r="F185" s="2174"/>
      <c r="G185" s="2174"/>
      <c r="H185" s="2174"/>
      <c r="I185" s="2201"/>
      <c r="J185" s="2201"/>
      <c r="K185" s="2171" t="str">
        <f>S48&amp;".26"</f>
        <v>1.1.1.26</v>
      </c>
      <c r="L185" s="1392"/>
      <c r="M185" s="1810"/>
      <c r="N185" s="1810"/>
      <c r="O185" s="1810"/>
      <c r="P185" s="2172"/>
      <c r="Q185" s="2172"/>
      <c r="R185" s="2253"/>
      <c r="S185" s="2248"/>
      <c r="T185" s="2314"/>
      <c r="U185" s="280"/>
      <c r="V185" s="5110"/>
      <c r="W185" s="5111"/>
      <c r="X185" s="5112"/>
      <c r="Y185" s="5113"/>
      <c r="Z185" s="5114"/>
      <c r="AA185" s="5115"/>
      <c r="AB185" s="5116"/>
      <c r="AC185" s="5117"/>
      <c r="AD185" s="2005"/>
      <c r="AE185" s="2233"/>
      <c r="AF185" s="2366"/>
      <c r="AG185" s="2317"/>
      <c r="AH185" s="1928"/>
      <c r="AI185" s="5118"/>
      <c r="AJ185" s="5119"/>
      <c r="AK185" s="5120" t="s">
        <v>1721</v>
      </c>
      <c r="AL185" s="5121"/>
      <c r="AM185" s="5122"/>
      <c r="AN185" s="5123"/>
      <c r="AO185" s="5124"/>
      <c r="AP185" s="5125"/>
      <c r="AQ185" s="5126"/>
      <c r="AR185" s="5127"/>
      <c r="AS185" s="5128"/>
      <c r="AT185" s="5129"/>
      <c r="AU185" s="5130"/>
      <c r="AV185" s="5131"/>
      <c r="AW185" s="5132"/>
      <c r="AX185" s="5133"/>
      <c r="AY185" s="5134"/>
      <c r="AZ185" s="5135"/>
      <c r="BA185" s="5136"/>
      <c r="BB185" s="5137"/>
      <c r="BC185" s="2169"/>
      <c r="BD185" s="1673"/>
      <c r="BE185" s="1655"/>
      <c r="BF185" s="1655"/>
      <c r="BG185" s="1655"/>
      <c r="BH185" s="1655"/>
    </row>
    <row customHeight="1" ht="35">
      <c r="A186" s="1386"/>
      <c r="B186" s="1386"/>
      <c r="C186" s="1386"/>
      <c r="D186" s="1386"/>
      <c r="E186" s="2174"/>
      <c r="F186" s="2174"/>
      <c r="G186" s="2174"/>
      <c r="H186" s="2174"/>
      <c r="I186" s="2201"/>
      <c r="J186" s="2201"/>
      <c r="K186" s="2171" t="str">
        <f>S48&amp;".26"</f>
        <v>1.1.1.26</v>
      </c>
      <c r="L186" s="1392"/>
      <c r="M186" s="1810"/>
      <c r="N186" s="1810"/>
      <c r="O186" s="1810"/>
      <c r="P186" s="2172"/>
      <c r="Q186" s="2172"/>
      <c r="R186" s="2253"/>
      <c r="S186" s="2249"/>
      <c r="T186" s="2315"/>
      <c r="U186" s="280"/>
      <c r="V186" s="5138"/>
      <c r="W186" s="5139" t="str">
        <f>Z182&amp;"-"&amp;AB182</f>
        <v>-</v>
      </c>
      <c r="X186" s="5140"/>
      <c r="Y186" s="5141" t="str">
        <f>AB182&amp;"-"&amp;AD182</f>
        <v>-да</v>
      </c>
      <c r="Z186" s="5142"/>
      <c r="AA186" s="5143"/>
      <c r="AB186" s="5144"/>
      <c r="AC186" s="5145"/>
      <c r="AD186" s="1933"/>
      <c r="AE186" s="5146"/>
      <c r="AF186" s="5147"/>
      <c r="AG186" s="5148" t="s">
        <v>1722</v>
      </c>
      <c r="AH186" s="5149"/>
      <c r="AI186" s="5150"/>
      <c r="AJ186" s="5151"/>
      <c r="AK186" s="5152"/>
      <c r="AL186" s="5153"/>
      <c r="AM186" s="5154"/>
      <c r="AN186" s="5155"/>
      <c r="AO186" s="5156"/>
      <c r="AP186" s="5157"/>
      <c r="AQ186" s="5158"/>
      <c r="AR186" s="5159"/>
      <c r="AS186" s="5160"/>
      <c r="AT186" s="5161"/>
      <c r="AU186" s="5162" t="str">
        <f>AX182&amp;"-"&amp;AZ182</f>
        <v>45292.47545138889-45657.47550925926</v>
      </c>
      <c r="AV186" s="5163"/>
      <c r="AW186" s="5164" t="str">
        <f>AZ182&amp;"-"&amp;BB182</f>
        <v>45657.47550925926-</v>
      </c>
      <c r="AX186" s="5165"/>
      <c r="AY186" s="5166"/>
      <c r="AZ186" s="5167"/>
      <c r="BA186" s="5168"/>
      <c r="BB186" s="5169" t="str">
        <f>BE182&amp;"-"&amp;BG182</f>
        <v>-</v>
      </c>
      <c r="BC186" s="2169"/>
      <c r="BD186" s="1673"/>
      <c r="BE186" s="1655"/>
      <c r="BF186" s="1655" t="str">
        <f>IF(T186="","",T186)</f>
        <v/>
      </c>
      <c r="BG186" s="1655"/>
      <c r="BH186" s="1655"/>
    </row>
    <row customHeight="1" ht="63.333333333333336">
      <c r="A187" s="1386"/>
      <c r="B187" s="1386"/>
      <c r="C187" s="1386"/>
      <c r="D187" s="1386"/>
      <c r="E187" s="2174"/>
      <c r="F187" s="2174"/>
      <c r="G187" s="2174"/>
      <c r="H187" s="2174"/>
      <c r="I187" s="2201"/>
      <c r="J187" s="2201"/>
      <c r="K187" s="2171" t="str">
        <f>S48&amp;".28"</f>
        <v>1.1.1.28</v>
      </c>
      <c r="L187" s="1392"/>
      <c r="M187" s="1810"/>
      <c r="N187" s="1810"/>
      <c r="O187" s="1810"/>
      <c r="P187" s="2172"/>
      <c r="Q187" s="2172"/>
      <c r="R187" s="680" t="s">
        <v>102</v>
      </c>
      <c r="S187" s="2247" t="str">
        <f>$K187</f>
        <v>1.1.1.28</v>
      </c>
      <c r="T187" s="2313" t="s">
        <v>1760</v>
      </c>
      <c r="U187" s="280"/>
      <c r="V187" s="749"/>
      <c r="W187" s="1278"/>
      <c r="X187" s="749"/>
      <c r="Y187" s="1278"/>
      <c r="Z187" s="2265"/>
      <c r="AA187" s="1928" t="s">
        <v>58</v>
      </c>
      <c r="AB187" s="2265"/>
      <c r="AC187" s="1928" t="s">
        <v>58</v>
      </c>
      <c r="AD187" s="2004" t="s">
        <v>56</v>
      </c>
      <c r="AE187" s="2233"/>
      <c r="AF187" s="2366">
        <v>1</v>
      </c>
      <c r="AG187" s="5170" t="s">
        <v>24</v>
      </c>
      <c r="AH187" s="1928" t="s">
        <v>56</v>
      </c>
      <c r="AI187" s="2233"/>
      <c r="AJ187" s="2366">
        <v>1</v>
      </c>
      <c r="AK187" s="2464" t="s">
        <v>24</v>
      </c>
      <c r="AL187" s="1928" t="s">
        <v>58</v>
      </c>
      <c r="AM187" s="2011"/>
      <c r="AN187" s="2366">
        <v>1</v>
      </c>
      <c r="AO187" s="2310">
        <v>1</v>
      </c>
      <c r="AP187" s="2311" t="s">
        <v>58</v>
      </c>
      <c r="AQ187" s="293"/>
      <c r="AR187" s="2366">
        <v>1</v>
      </c>
      <c r="AS187" s="2132" t="s">
        <v>1761</v>
      </c>
      <c r="AT187" s="749">
        <v>0</v>
      </c>
      <c r="AU187" s="1278">
        <v>0</v>
      </c>
      <c r="AV187" s="749">
        <f>AW187+AW187*20%</f>
        <v>2605.512</v>
      </c>
      <c r="AW187" s="1278">
        <v>2171.26</v>
      </c>
      <c r="AX187" s="2265">
        <v>45292.48755787037</v>
      </c>
      <c r="AY187" s="1928" t="s">
        <v>58</v>
      </c>
      <c r="AZ187" s="2265">
        <v>45657.48762731482</v>
      </c>
      <c r="BA187" s="1928" t="s">
        <v>58</v>
      </c>
      <c r="BB187" s="1371"/>
      <c r="BC187" s="2168" t="s">
        <v>1718</v>
      </c>
      <c r="BD187" s="1673"/>
      <c r="BE187" s="1655"/>
      <c r="BF187" s="1655" t="str">
        <f>IF(T187="","",T187)</f>
        <v>Ставка тарифа за протяженность: на прокладку (устройство) сети холодного водоснабжения из полиэтиленовых труб открытым способом без восстановления асфальтобетонного покрытия при засыпке траншеи грунтом  (без строительства водопроводных колодцев)</v>
      </c>
      <c r="BG187" s="1655"/>
      <c r="BH187" s="1655"/>
    </row>
    <row customHeight="1" ht="60.833333333333336">
      <c r="A188" s="1386"/>
      <c r="B188" s="1386"/>
      <c r="C188" s="1386"/>
      <c r="D188" s="1386"/>
      <c r="E188" s="2174"/>
      <c r="F188" s="2174"/>
      <c r="G188" s="2174"/>
      <c r="H188" s="2174"/>
      <c r="I188" s="2201"/>
      <c r="J188" s="2201"/>
      <c r="K188" s="2171" t="str">
        <f>S184&amp;".1"</f>
        <v>.1</v>
      </c>
      <c r="L188" s="1392"/>
      <c r="M188" s="1810"/>
      <c r="N188" s="1810"/>
      <c r="O188" s="1810"/>
      <c r="P188" s="2172"/>
      <c r="Q188" s="2172"/>
      <c r="R188" s="2253">
        <v>1</v>
      </c>
      <c r="S188" s="2247" t="str">
        <f>$K188</f>
        <v>.1</v>
      </c>
      <c r="T188" s="2313"/>
      <c r="U188" s="280"/>
      <c r="V188" s="749"/>
      <c r="W188" s="1278"/>
      <c r="X188" s="749"/>
      <c r="Y188" s="1278"/>
      <c r="Z188" s="2265"/>
      <c r="AA188" s="1928" t="s">
        <v>58</v>
      </c>
      <c r="AB188" s="2265"/>
      <c r="AC188" s="1928" t="s">
        <v>58</v>
      </c>
      <c r="AD188" s="2004" t="s">
        <v>58</v>
      </c>
      <c r="AE188" s="2233"/>
      <c r="AF188" s="2366">
        <v>1</v>
      </c>
      <c r="AG188" s="2317"/>
      <c r="AH188" s="1928" t="s">
        <v>58</v>
      </c>
      <c r="AI188" s="2233"/>
      <c r="AJ188" s="2366">
        <v>1</v>
      </c>
      <c r="AK188" s="2316" t="s">
        <v>24</v>
      </c>
      <c r="AL188" s="1928" t="s">
        <v>58</v>
      </c>
      <c r="AM188" s="2011"/>
      <c r="AN188" s="2366">
        <v>1</v>
      </c>
      <c r="AO188" s="2310"/>
      <c r="AP188" s="2311" t="s">
        <v>58</v>
      </c>
      <c r="AQ188" s="680" t="s">
        <v>102</v>
      </c>
      <c r="AR188" s="2366" t="s">
        <v>101</v>
      </c>
      <c r="AS188" s="2132" t="s">
        <v>1762</v>
      </c>
      <c r="AT188" s="749">
        <v>0</v>
      </c>
      <c r="AU188" s="1278">
        <v>0</v>
      </c>
      <c r="AV188" s="749">
        <f>AW188+AW188*20%</f>
        <v>2655.096</v>
      </c>
      <c r="AW188" s="1278">
        <v>2212.58</v>
      </c>
      <c r="AX188" s="2265">
        <v>45292.48888888889</v>
      </c>
      <c r="AY188" s="1928" t="s">
        <v>58</v>
      </c>
      <c r="AZ188" s="2265">
        <v>45657.48894675926</v>
      </c>
      <c r="BA188" s="1928" t="s">
        <v>58</v>
      </c>
      <c r="BB188" s="1371"/>
      <c r="BC188" s="2168" t="s">
        <v>1718</v>
      </c>
      <c r="BD188" s="1673"/>
      <c r="BE188" s="1655"/>
      <c r="BF188" s="1655" t="str">
        <f>IF(T188="","",T188)</f>
        <v/>
      </c>
      <c r="BG188" s="1655"/>
      <c r="BH188" s="1655"/>
    </row>
    <row customHeight="1" ht="60">
      <c r="A189" s="1386"/>
      <c r="B189" s="1386"/>
      <c r="C189" s="1386"/>
      <c r="D189" s="1386"/>
      <c r="E189" s="2174"/>
      <c r="F189" s="2174"/>
      <c r="G189" s="2174"/>
      <c r="H189" s="2174"/>
      <c r="I189" s="2201"/>
      <c r="J189" s="2201"/>
      <c r="K189" s="2171" t="str">
        <f>S185&amp;".1"</f>
        <v>.1</v>
      </c>
      <c r="L189" s="1392"/>
      <c r="M189" s="1810"/>
      <c r="N189" s="1810"/>
      <c r="O189" s="1810"/>
      <c r="P189" s="2172"/>
      <c r="Q189" s="2172"/>
      <c r="R189" s="2253">
        <v>1</v>
      </c>
      <c r="S189" s="2247" t="str">
        <f>$K189</f>
        <v>.1</v>
      </c>
      <c r="T189" s="2313"/>
      <c r="U189" s="280"/>
      <c r="V189" s="749"/>
      <c r="W189" s="1278"/>
      <c r="X189" s="749"/>
      <c r="Y189" s="1278"/>
      <c r="Z189" s="2265"/>
      <c r="AA189" s="1928" t="s">
        <v>58</v>
      </c>
      <c r="AB189" s="2265"/>
      <c r="AC189" s="1928" t="s">
        <v>58</v>
      </c>
      <c r="AD189" s="2004" t="s">
        <v>58</v>
      </c>
      <c r="AE189" s="2233"/>
      <c r="AF189" s="2366">
        <v>1</v>
      </c>
      <c r="AG189" s="2317"/>
      <c r="AH189" s="1928" t="s">
        <v>58</v>
      </c>
      <c r="AI189" s="2233"/>
      <c r="AJ189" s="2366">
        <v>1</v>
      </c>
      <c r="AK189" s="2316" t="s">
        <v>24</v>
      </c>
      <c r="AL189" s="1928" t="s">
        <v>58</v>
      </c>
      <c r="AM189" s="2011"/>
      <c r="AN189" s="2366">
        <v>1</v>
      </c>
      <c r="AO189" s="2310"/>
      <c r="AP189" s="2311" t="s">
        <v>58</v>
      </c>
      <c r="AQ189" s="680" t="s">
        <v>102</v>
      </c>
      <c r="AR189" s="2366" t="s">
        <v>89</v>
      </c>
      <c r="AS189" s="2132" t="s">
        <v>1763</v>
      </c>
      <c r="AT189" s="749">
        <v>0</v>
      </c>
      <c r="AU189" s="1278">
        <v>0</v>
      </c>
      <c r="AV189" s="749">
        <f>AW189+AW189*20%</f>
        <v>2990.352</v>
      </c>
      <c r="AW189" s="1278">
        <v>2491.96</v>
      </c>
      <c r="AX189" s="2265">
        <v>45292.48979166667</v>
      </c>
      <c r="AY189" s="1928" t="s">
        <v>58</v>
      </c>
      <c r="AZ189" s="2265">
        <v>45657.48987268518</v>
      </c>
      <c r="BA189" s="1928" t="s">
        <v>58</v>
      </c>
      <c r="BB189" s="1371"/>
      <c r="BC189" s="2168" t="s">
        <v>1718</v>
      </c>
      <c r="BD189" s="1673"/>
      <c r="BE189" s="1655"/>
      <c r="BF189" s="1655" t="str">
        <f>IF(T189="","",T189)</f>
        <v/>
      </c>
      <c r="BG189" s="1655"/>
      <c r="BH189" s="1655"/>
    </row>
    <row customHeight="1" ht="75">
      <c r="A190" s="1386"/>
      <c r="B190" s="1386"/>
      <c r="C190" s="1386"/>
      <c r="D190" s="1386"/>
      <c r="E190" s="2174"/>
      <c r="F190" s="2174"/>
      <c r="G190" s="2174"/>
      <c r="H190" s="2174"/>
      <c r="I190" s="2201"/>
      <c r="J190" s="2201"/>
      <c r="K190" s="2171" t="str">
        <f>S186&amp;".1"</f>
        <v>.1</v>
      </c>
      <c r="L190" s="1392"/>
      <c r="M190" s="1810"/>
      <c r="N190" s="1810"/>
      <c r="O190" s="1810"/>
      <c r="P190" s="2172"/>
      <c r="Q190" s="2172"/>
      <c r="R190" s="2253">
        <v>1</v>
      </c>
      <c r="S190" s="2247" t="str">
        <f>$K190</f>
        <v>.1</v>
      </c>
      <c r="T190" s="2313"/>
      <c r="U190" s="280"/>
      <c r="V190" s="749"/>
      <c r="W190" s="1278"/>
      <c r="X190" s="749"/>
      <c r="Y190" s="1278"/>
      <c r="Z190" s="2265"/>
      <c r="AA190" s="1928" t="s">
        <v>58</v>
      </c>
      <c r="AB190" s="2265"/>
      <c r="AC190" s="1928" t="s">
        <v>58</v>
      </c>
      <c r="AD190" s="2004" t="s">
        <v>58</v>
      </c>
      <c r="AE190" s="2233"/>
      <c r="AF190" s="2366">
        <v>1</v>
      </c>
      <c r="AG190" s="2317"/>
      <c r="AH190" s="1928" t="s">
        <v>58</v>
      </c>
      <c r="AI190" s="2233"/>
      <c r="AJ190" s="2366">
        <v>1</v>
      </c>
      <c r="AK190" s="2316" t="s">
        <v>24</v>
      </c>
      <c r="AL190" s="1928" t="s">
        <v>58</v>
      </c>
      <c r="AM190" s="2011"/>
      <c r="AN190" s="2366">
        <v>1</v>
      </c>
      <c r="AO190" s="2310"/>
      <c r="AP190" s="2311" t="s">
        <v>58</v>
      </c>
      <c r="AQ190" s="680" t="s">
        <v>102</v>
      </c>
      <c r="AR190" s="2366" t="s">
        <v>90</v>
      </c>
      <c r="AS190" s="2132" t="s">
        <v>1764</v>
      </c>
      <c r="AT190" s="749">
        <v>0</v>
      </c>
      <c r="AU190" s="1278">
        <v>0</v>
      </c>
      <c r="AV190" s="749">
        <f>AW190+AW190*20%</f>
        <v>16829.448</v>
      </c>
      <c r="AW190" s="1278">
        <v>14024.54</v>
      </c>
      <c r="AX190" s="2265">
        <v>45292.492627314816</v>
      </c>
      <c r="AY190" s="1928" t="s">
        <v>58</v>
      </c>
      <c r="AZ190" s="2265">
        <v>45657.492685185185</v>
      </c>
      <c r="BA190" s="1928" t="s">
        <v>58</v>
      </c>
      <c r="BB190" s="1371"/>
      <c r="BC190" s="2168" t="s">
        <v>1718</v>
      </c>
      <c r="BD190" s="1673"/>
      <c r="BE190" s="1655"/>
      <c r="BF190" s="1655" t="str">
        <f>IF(T190="","",T190)</f>
        <v/>
      </c>
      <c r="BG190" s="1655"/>
      <c r="BH190" s="1655"/>
    </row>
    <row customHeight="1" ht="35">
      <c r="A191" s="1386"/>
      <c r="B191" s="1386"/>
      <c r="C191" s="1386"/>
      <c r="D191" s="1386"/>
      <c r="E191" s="2174"/>
      <c r="F191" s="2174"/>
      <c r="G191" s="2174"/>
      <c r="H191" s="2174"/>
      <c r="I191" s="2201"/>
      <c r="J191" s="2201"/>
      <c r="K191" s="2171" t="str">
        <f>S48&amp;".27"</f>
        <v>1.1.1.27</v>
      </c>
      <c r="L191" s="1392"/>
      <c r="M191" s="1810"/>
      <c r="N191" s="1810"/>
      <c r="O191" s="1810"/>
      <c r="P191" s="2172"/>
      <c r="Q191" s="2172"/>
      <c r="R191" s="2253"/>
      <c r="S191" s="2248"/>
      <c r="T191" s="2314"/>
      <c r="U191" s="280"/>
      <c r="V191" s="5171"/>
      <c r="W191" s="5172"/>
      <c r="X191" s="5173"/>
      <c r="Y191" s="5174"/>
      <c r="Z191" s="5175"/>
      <c r="AA191" s="5176"/>
      <c r="AB191" s="5177"/>
      <c r="AC191" s="5178"/>
      <c r="AD191" s="2005"/>
      <c r="AE191" s="2233"/>
      <c r="AF191" s="2366"/>
      <c r="AG191" s="5170" t="s">
        <v>24</v>
      </c>
      <c r="AH191" s="1928"/>
      <c r="AI191" s="2233"/>
      <c r="AJ191" s="2366"/>
      <c r="AK191" s="2464" t="s">
        <v>24</v>
      </c>
      <c r="AL191" s="1928"/>
      <c r="AM191" s="2019"/>
      <c r="AN191" s="2366"/>
      <c r="AO191" s="2310"/>
      <c r="AP191" s="2312"/>
      <c r="AQ191" s="5179"/>
      <c r="AR191" s="5180"/>
      <c r="AS191" s="5181" t="s">
        <v>1719</v>
      </c>
      <c r="AT191" s="5182"/>
      <c r="AU191" s="5183"/>
      <c r="AV191" s="5184"/>
      <c r="AW191" s="5185"/>
      <c r="AX191" s="5186"/>
      <c r="AY191" s="5187"/>
      <c r="AZ191" s="5188"/>
      <c r="BA191" s="5189"/>
      <c r="BB191" s="5190"/>
      <c r="BC191" s="2169"/>
      <c r="BD191" s="1673"/>
      <c r="BE191" s="1655"/>
      <c r="BF191" s="1655"/>
      <c r="BG191" s="1655"/>
      <c r="BH191" s="1655"/>
    </row>
    <row customHeight="1" ht="14.25">
      <c r="A192" s="1386"/>
      <c r="B192" s="1386"/>
      <c r="C192" s="1386"/>
      <c r="D192" s="1386"/>
      <c r="E192" s="2174"/>
      <c r="F192" s="2174"/>
      <c r="G192" s="2174"/>
      <c r="H192" s="2174"/>
      <c r="I192" s="2201"/>
      <c r="J192" s="2201"/>
      <c r="K192" s="2171" t="str">
        <f>S48&amp;".27"</f>
        <v>1.1.1.27</v>
      </c>
      <c r="L192" s="1392"/>
      <c r="M192" s="1810"/>
      <c r="N192" s="1810"/>
      <c r="O192" s="1810"/>
      <c r="P192" s="2172"/>
      <c r="Q192" s="2172"/>
      <c r="R192" s="2253"/>
      <c r="S192" s="2248"/>
      <c r="T192" s="2314"/>
      <c r="U192" s="280"/>
      <c r="V192" s="5191"/>
      <c r="W192" s="5192"/>
      <c r="X192" s="5193"/>
      <c r="Y192" s="5194"/>
      <c r="Z192" s="5195"/>
      <c r="AA192" s="5196"/>
      <c r="AB192" s="5197"/>
      <c r="AC192" s="5198"/>
      <c r="AD192" s="2005"/>
      <c r="AE192" s="2233"/>
      <c r="AF192" s="2366"/>
      <c r="AG192" s="5170" t="s">
        <v>24</v>
      </c>
      <c r="AH192" s="1928"/>
      <c r="AI192" s="2233"/>
      <c r="AJ192" s="2366"/>
      <c r="AK192" s="2464" t="s">
        <v>24</v>
      </c>
      <c r="AL192" s="1928"/>
      <c r="AM192" s="5199"/>
      <c r="AN192" s="5200"/>
      <c r="AO192" s="5201" t="s">
        <v>1720</v>
      </c>
      <c r="AP192" s="5202"/>
      <c r="AQ192" s="5203"/>
      <c r="AR192" s="5204"/>
      <c r="AS192" s="5205"/>
      <c r="AT192" s="5206"/>
      <c r="AU192" s="5207"/>
      <c r="AV192" s="5208"/>
      <c r="AW192" s="5209"/>
      <c r="AX192" s="5210"/>
      <c r="AY192" s="5211"/>
      <c r="AZ192" s="5212"/>
      <c r="BA192" s="5213"/>
      <c r="BB192" s="5214"/>
      <c r="BC192" s="2169"/>
      <c r="BD192" s="1673"/>
      <c r="BE192" s="1655"/>
      <c r="BF192" s="1655"/>
      <c r="BG192" s="1655"/>
      <c r="BH192" s="1655"/>
    </row>
    <row customHeight="1" ht="14.25">
      <c r="A193" s="1386"/>
      <c r="B193" s="1386"/>
      <c r="C193" s="1386"/>
      <c r="D193" s="1386"/>
      <c r="E193" s="2174"/>
      <c r="F193" s="2174"/>
      <c r="G193" s="2174"/>
      <c r="H193" s="2174"/>
      <c r="I193" s="2201"/>
      <c r="J193" s="2201"/>
      <c r="K193" s="2171" t="str">
        <f>S48&amp;".27"</f>
        <v>1.1.1.27</v>
      </c>
      <c r="L193" s="1392"/>
      <c r="M193" s="1810"/>
      <c r="N193" s="1810"/>
      <c r="O193" s="1810"/>
      <c r="P193" s="2172"/>
      <c r="Q193" s="2172"/>
      <c r="R193" s="2253"/>
      <c r="S193" s="2248"/>
      <c r="T193" s="2314"/>
      <c r="U193" s="280"/>
      <c r="V193" s="5215"/>
      <c r="W193" s="5216"/>
      <c r="X193" s="5217"/>
      <c r="Y193" s="5218"/>
      <c r="Z193" s="5219"/>
      <c r="AA193" s="5220"/>
      <c r="AB193" s="5221"/>
      <c r="AC193" s="5222"/>
      <c r="AD193" s="2005"/>
      <c r="AE193" s="2233"/>
      <c r="AF193" s="2366"/>
      <c r="AG193" s="5170" t="s">
        <v>24</v>
      </c>
      <c r="AH193" s="1928"/>
      <c r="AI193" s="5223"/>
      <c r="AJ193" s="5224"/>
      <c r="AK193" s="5225" t="s">
        <v>1721</v>
      </c>
      <c r="AL193" s="5226"/>
      <c r="AM193" s="5227"/>
      <c r="AN193" s="5228"/>
      <c r="AO193" s="5229"/>
      <c r="AP193" s="5230"/>
      <c r="AQ193" s="5231"/>
      <c r="AR193" s="5232"/>
      <c r="AS193" s="5233"/>
      <c r="AT193" s="5234"/>
      <c r="AU193" s="5235"/>
      <c r="AV193" s="5236"/>
      <c r="AW193" s="5237"/>
      <c r="AX193" s="5238"/>
      <c r="AY193" s="5239"/>
      <c r="AZ193" s="5240"/>
      <c r="BA193" s="5241"/>
      <c r="BB193" s="5242"/>
      <c r="BC193" s="2169"/>
      <c r="BD193" s="1673"/>
      <c r="BE193" s="1655"/>
      <c r="BF193" s="1655"/>
      <c r="BG193" s="1655"/>
      <c r="BH193" s="1655"/>
    </row>
    <row customHeight="1" ht="35">
      <c r="A194" s="1386"/>
      <c r="B194" s="1386"/>
      <c r="C194" s="1386"/>
      <c r="D194" s="1386"/>
      <c r="E194" s="2174"/>
      <c r="F194" s="2174"/>
      <c r="G194" s="2174"/>
      <c r="H194" s="2174"/>
      <c r="I194" s="2201"/>
      <c r="J194" s="2201"/>
      <c r="K194" s="2171" t="str">
        <f>S48&amp;".27"</f>
        <v>1.1.1.27</v>
      </c>
      <c r="L194" s="1392"/>
      <c r="M194" s="1810"/>
      <c r="N194" s="1810"/>
      <c r="O194" s="1810"/>
      <c r="P194" s="2172"/>
      <c r="Q194" s="2172"/>
      <c r="R194" s="2253"/>
      <c r="S194" s="2249"/>
      <c r="T194" s="2315"/>
      <c r="U194" s="280"/>
      <c r="V194" s="5243"/>
      <c r="W194" s="5244" t="str">
        <f>Z187&amp;"-"&amp;AB187</f>
        <v>-</v>
      </c>
      <c r="X194" s="5245"/>
      <c r="Y194" s="5246" t="str">
        <f>AB187&amp;"-"&amp;AD187</f>
        <v>-нет</v>
      </c>
      <c r="Z194" s="5247"/>
      <c r="AA194" s="5248"/>
      <c r="AB194" s="5249"/>
      <c r="AC194" s="5250"/>
      <c r="AD194" s="1933"/>
      <c r="AE194" s="5251"/>
      <c r="AF194" s="5252"/>
      <c r="AG194" s="5253" t="s">
        <v>1722</v>
      </c>
      <c r="AH194" s="5254"/>
      <c r="AI194" s="5255"/>
      <c r="AJ194" s="5256"/>
      <c r="AK194" s="5257"/>
      <c r="AL194" s="5258"/>
      <c r="AM194" s="5259"/>
      <c r="AN194" s="5260"/>
      <c r="AO194" s="5261"/>
      <c r="AP194" s="5262"/>
      <c r="AQ194" s="5263"/>
      <c r="AR194" s="5264"/>
      <c r="AS194" s="5265"/>
      <c r="AT194" s="5266"/>
      <c r="AU194" s="5267" t="str">
        <f>AX187&amp;"-"&amp;AZ187</f>
        <v>45292.48755787037-45657.48762731482</v>
      </c>
      <c r="AV194" s="5268"/>
      <c r="AW194" s="5269" t="str">
        <f>AZ187&amp;"-"&amp;BB187</f>
        <v>45657.48762731482-</v>
      </c>
      <c r="AX194" s="5270"/>
      <c r="AY194" s="5271"/>
      <c r="AZ194" s="5272"/>
      <c r="BA194" s="5273"/>
      <c r="BB194" s="5274" t="str">
        <f>BE187&amp;"-"&amp;BG187</f>
        <v>-</v>
      </c>
      <c r="BC194" s="2169"/>
      <c r="BD194" s="1673"/>
      <c r="BE194" s="1655"/>
      <c r="BF194" s="1655" t="str">
        <f>IF(T194="","",T194)</f>
        <v/>
      </c>
      <c r="BG194" s="1655"/>
      <c r="BH194" s="1655"/>
    </row>
    <row customHeight="1" ht="71.66666666666667">
      <c r="A195" s="1386"/>
      <c r="B195" s="1386"/>
      <c r="C195" s="1386"/>
      <c r="D195" s="1386"/>
      <c r="E195" s="2174"/>
      <c r="F195" s="2174"/>
      <c r="G195" s="2174"/>
      <c r="H195" s="2174"/>
      <c r="I195" s="2201"/>
      <c r="J195" s="2201"/>
      <c r="K195" s="2171" t="str">
        <f>S48&amp;".29"</f>
        <v>1.1.1.29</v>
      </c>
      <c r="L195" s="1392"/>
      <c r="M195" s="1810"/>
      <c r="N195" s="1810"/>
      <c r="O195" s="1810"/>
      <c r="P195" s="2172"/>
      <c r="Q195" s="2172"/>
      <c r="R195" s="680" t="s">
        <v>102</v>
      </c>
      <c r="S195" s="2247" t="str">
        <f>$K195</f>
        <v>1.1.1.29</v>
      </c>
      <c r="T195" s="2313" t="s">
        <v>1765</v>
      </c>
      <c r="U195" s="280"/>
      <c r="V195" s="749"/>
      <c r="W195" s="1278"/>
      <c r="X195" s="749"/>
      <c r="Y195" s="1278"/>
      <c r="Z195" s="2265"/>
      <c r="AA195" s="1928" t="s">
        <v>58</v>
      </c>
      <c r="AB195" s="2265"/>
      <c r="AC195" s="1928" t="s">
        <v>58</v>
      </c>
      <c r="AD195" s="2004" t="s">
        <v>56</v>
      </c>
      <c r="AE195" s="2233"/>
      <c r="AF195" s="2366">
        <v>1</v>
      </c>
      <c r="AG195" s="5170" t="s">
        <v>24</v>
      </c>
      <c r="AH195" s="1928" t="s">
        <v>56</v>
      </c>
      <c r="AI195" s="2233"/>
      <c r="AJ195" s="2366">
        <v>1</v>
      </c>
      <c r="AK195" s="2464" t="s">
        <v>24</v>
      </c>
      <c r="AL195" s="1928" t="s">
        <v>58</v>
      </c>
      <c r="AM195" s="2011"/>
      <c r="AN195" s="2366">
        <v>1</v>
      </c>
      <c r="AO195" s="2310">
        <v>1</v>
      </c>
      <c r="AP195" s="2311" t="s">
        <v>58</v>
      </c>
      <c r="AQ195" s="293"/>
      <c r="AR195" s="2366">
        <v>1</v>
      </c>
      <c r="AS195" s="2132" t="s">
        <v>1766</v>
      </c>
      <c r="AT195" s="749">
        <v>0</v>
      </c>
      <c r="AU195" s="1278">
        <v>0</v>
      </c>
      <c r="AV195" s="749">
        <f>AW195+AW195*20%</f>
        <v>3030.024</v>
      </c>
      <c r="AW195" s="1278">
        <v>2525.02</v>
      </c>
      <c r="AX195" s="2265">
        <v>45292.49831018518</v>
      </c>
      <c r="AY195" s="1928" t="s">
        <v>58</v>
      </c>
      <c r="AZ195" s="2265">
        <v>45657.49855324074</v>
      </c>
      <c r="BA195" s="1928" t="s">
        <v>58</v>
      </c>
      <c r="BB195" s="1371"/>
      <c r="BC195" s="2168" t="s">
        <v>1718</v>
      </c>
      <c r="BD195" s="1673"/>
      <c r="BE195" s="1655"/>
      <c r="BF195" s="1655" t="str">
        <f>IF(T195="","",T195)</f>
        <v>Ставка тарифа за протяженность: на прокладку (устройство) сети холодного водоснабжения из стальных труб открытым способом без восстановления асфальтобетонного покрытия при засыпке траншеи грунтом  (без строительства водопроводных колодцев)</v>
      </c>
      <c r="BG195" s="1655"/>
      <c r="BH195" s="1655"/>
    </row>
    <row customHeight="1" ht="69.16666666666666">
      <c r="A196" s="1386"/>
      <c r="B196" s="1386"/>
      <c r="C196" s="1386"/>
      <c r="D196" s="1386"/>
      <c r="E196" s="2174"/>
      <c r="F196" s="2174"/>
      <c r="G196" s="2174"/>
      <c r="H196" s="2174"/>
      <c r="I196" s="2201"/>
      <c r="J196" s="2201"/>
      <c r="K196" s="2171" t="str">
        <f>S192&amp;".1"</f>
        <v>.1</v>
      </c>
      <c r="L196" s="1392"/>
      <c r="M196" s="1810"/>
      <c r="N196" s="1810"/>
      <c r="O196" s="1810"/>
      <c r="P196" s="2172"/>
      <c r="Q196" s="2172"/>
      <c r="R196" s="2253">
        <v>1</v>
      </c>
      <c r="S196" s="2247" t="str">
        <f>$K196</f>
        <v>.1</v>
      </c>
      <c r="T196" s="2313"/>
      <c r="U196" s="280"/>
      <c r="V196" s="749"/>
      <c r="W196" s="1278"/>
      <c r="X196" s="749"/>
      <c r="Y196" s="1278"/>
      <c r="Z196" s="2265"/>
      <c r="AA196" s="1928" t="s">
        <v>58</v>
      </c>
      <c r="AB196" s="2265"/>
      <c r="AC196" s="1928" t="s">
        <v>58</v>
      </c>
      <c r="AD196" s="2004" t="s">
        <v>58</v>
      </c>
      <c r="AE196" s="2233"/>
      <c r="AF196" s="2366">
        <v>1</v>
      </c>
      <c r="AG196" s="2317"/>
      <c r="AH196" s="1928" t="s">
        <v>58</v>
      </c>
      <c r="AI196" s="2233"/>
      <c r="AJ196" s="2366">
        <v>1</v>
      </c>
      <c r="AK196" s="2316" t="s">
        <v>24</v>
      </c>
      <c r="AL196" s="1928" t="s">
        <v>58</v>
      </c>
      <c r="AM196" s="2011"/>
      <c r="AN196" s="2366">
        <v>1</v>
      </c>
      <c r="AO196" s="2310"/>
      <c r="AP196" s="2311" t="s">
        <v>58</v>
      </c>
      <c r="AQ196" s="680" t="s">
        <v>102</v>
      </c>
      <c r="AR196" s="2366" t="s">
        <v>101</v>
      </c>
      <c r="AS196" s="2132" t="s">
        <v>1767</v>
      </c>
      <c r="AT196" s="749">
        <v>0</v>
      </c>
      <c r="AU196" s="1278">
        <v>0</v>
      </c>
      <c r="AV196" s="749">
        <f>AW196+AW196*20%</f>
        <v>3261.336</v>
      </c>
      <c r="AW196" s="1278">
        <v>2717.78</v>
      </c>
      <c r="AX196" s="2265">
        <v>45292.49836805555</v>
      </c>
      <c r="AY196" s="1928" t="s">
        <v>58</v>
      </c>
      <c r="AZ196" s="2265">
        <v>45657.49868055555</v>
      </c>
      <c r="BA196" s="1928" t="s">
        <v>58</v>
      </c>
      <c r="BB196" s="1371"/>
      <c r="BC196" s="2168" t="s">
        <v>1718</v>
      </c>
      <c r="BD196" s="1673"/>
      <c r="BE196" s="1655"/>
      <c r="BF196" s="1655" t="str">
        <f>IF(T196="","",T196)</f>
        <v/>
      </c>
      <c r="BG196" s="1655"/>
      <c r="BH196" s="1655"/>
    </row>
    <row customHeight="1" ht="62.5">
      <c r="A197" s="1386"/>
      <c r="B197" s="1386"/>
      <c r="C197" s="1386"/>
      <c r="D197" s="1386"/>
      <c r="E197" s="2174"/>
      <c r="F197" s="2174"/>
      <c r="G197" s="2174"/>
      <c r="H197" s="2174"/>
      <c r="I197" s="2201"/>
      <c r="J197" s="2201"/>
      <c r="K197" s="2171" t="str">
        <f>S193&amp;".1"</f>
        <v>.1</v>
      </c>
      <c r="L197" s="1392"/>
      <c r="M197" s="1810"/>
      <c r="N197" s="1810"/>
      <c r="O197" s="1810"/>
      <c r="P197" s="2172"/>
      <c r="Q197" s="2172"/>
      <c r="R197" s="2253">
        <v>1</v>
      </c>
      <c r="S197" s="2247" t="str">
        <f>$K197</f>
        <v>.1</v>
      </c>
      <c r="T197" s="2313"/>
      <c r="U197" s="280"/>
      <c r="V197" s="749"/>
      <c r="W197" s="1278"/>
      <c r="X197" s="749"/>
      <c r="Y197" s="1278"/>
      <c r="Z197" s="2265"/>
      <c r="AA197" s="1928" t="s">
        <v>58</v>
      </c>
      <c r="AB197" s="2265"/>
      <c r="AC197" s="1928" t="s">
        <v>58</v>
      </c>
      <c r="AD197" s="2004" t="s">
        <v>58</v>
      </c>
      <c r="AE197" s="2233"/>
      <c r="AF197" s="2366">
        <v>1</v>
      </c>
      <c r="AG197" s="2317"/>
      <c r="AH197" s="1928" t="s">
        <v>58</v>
      </c>
      <c r="AI197" s="2233"/>
      <c r="AJ197" s="2366">
        <v>1</v>
      </c>
      <c r="AK197" s="2316" t="s">
        <v>24</v>
      </c>
      <c r="AL197" s="1928" t="s">
        <v>58</v>
      </c>
      <c r="AM197" s="2011"/>
      <c r="AN197" s="2366">
        <v>1</v>
      </c>
      <c r="AO197" s="2310"/>
      <c r="AP197" s="2311" t="s">
        <v>58</v>
      </c>
      <c r="AQ197" s="680" t="s">
        <v>102</v>
      </c>
      <c r="AR197" s="2366" t="s">
        <v>89</v>
      </c>
      <c r="AS197" s="2132" t="s">
        <v>1768</v>
      </c>
      <c r="AT197" s="749">
        <v>0</v>
      </c>
      <c r="AU197" s="1278">
        <v>0</v>
      </c>
      <c r="AV197" s="749">
        <f>AW197+AW197*20%</f>
        <v>3813.516</v>
      </c>
      <c r="AW197" s="1278">
        <v>3177.93</v>
      </c>
      <c r="AX197" s="2265">
        <v>45292.49841435185</v>
      </c>
      <c r="AY197" s="1928" t="s">
        <v>58</v>
      </c>
      <c r="AZ197" s="2265">
        <v>45657.49880787037</v>
      </c>
      <c r="BA197" s="1928" t="s">
        <v>58</v>
      </c>
      <c r="BB197" s="1371"/>
      <c r="BC197" s="2168" t="s">
        <v>1718</v>
      </c>
      <c r="BD197" s="1673"/>
      <c r="BE197" s="1655"/>
      <c r="BF197" s="1655" t="str">
        <f>IF(T197="","",T197)</f>
        <v/>
      </c>
      <c r="BG197" s="1655"/>
      <c r="BH197" s="1655"/>
    </row>
    <row customHeight="1" ht="76.66666666666666">
      <c r="A198" s="1386"/>
      <c r="B198" s="1386"/>
      <c r="C198" s="1386"/>
      <c r="D198" s="1386"/>
      <c r="E198" s="2174"/>
      <c r="F198" s="2174"/>
      <c r="G198" s="2174"/>
      <c r="H198" s="2174"/>
      <c r="I198" s="2201"/>
      <c r="J198" s="2201"/>
      <c r="K198" s="2171" t="str">
        <f>S194&amp;".1"</f>
        <v>.1</v>
      </c>
      <c r="L198" s="1392"/>
      <c r="M198" s="1810"/>
      <c r="N198" s="1810"/>
      <c r="O198" s="1810"/>
      <c r="P198" s="2172"/>
      <c r="Q198" s="2172"/>
      <c r="R198" s="2253">
        <v>1</v>
      </c>
      <c r="S198" s="2247" t="str">
        <f>$K198</f>
        <v>.1</v>
      </c>
      <c r="T198" s="2313"/>
      <c r="U198" s="280"/>
      <c r="V198" s="749"/>
      <c r="W198" s="1278"/>
      <c r="X198" s="749"/>
      <c r="Y198" s="1278"/>
      <c r="Z198" s="2265"/>
      <c r="AA198" s="1928" t="s">
        <v>58</v>
      </c>
      <c r="AB198" s="2265"/>
      <c r="AC198" s="1928" t="s">
        <v>58</v>
      </c>
      <c r="AD198" s="2004" t="s">
        <v>58</v>
      </c>
      <c r="AE198" s="2233"/>
      <c r="AF198" s="2366">
        <v>1</v>
      </c>
      <c r="AG198" s="2317"/>
      <c r="AH198" s="1928" t="s">
        <v>58</v>
      </c>
      <c r="AI198" s="2233"/>
      <c r="AJ198" s="2366">
        <v>1</v>
      </c>
      <c r="AK198" s="2316" t="s">
        <v>24</v>
      </c>
      <c r="AL198" s="1928" t="s">
        <v>58</v>
      </c>
      <c r="AM198" s="2011"/>
      <c r="AN198" s="2366">
        <v>1</v>
      </c>
      <c r="AO198" s="2310"/>
      <c r="AP198" s="2311" t="s">
        <v>58</v>
      </c>
      <c r="AQ198" s="680" t="s">
        <v>102</v>
      </c>
      <c r="AR198" s="2366" t="s">
        <v>90</v>
      </c>
      <c r="AS198" s="2132" t="s">
        <v>1769</v>
      </c>
      <c r="AT198" s="749">
        <v>0</v>
      </c>
      <c r="AU198" s="1278">
        <v>0</v>
      </c>
      <c r="AV198" s="749">
        <f>AW198+AW198*20%</f>
        <v>17831.424</v>
      </c>
      <c r="AW198" s="1278">
        <v>14859.52</v>
      </c>
      <c r="AX198" s="2265">
        <v>45292.4984837963</v>
      </c>
      <c r="AY198" s="1928" t="s">
        <v>58</v>
      </c>
      <c r="AZ198" s="2265">
        <v>45657.49895833333</v>
      </c>
      <c r="BA198" s="1928" t="s">
        <v>58</v>
      </c>
      <c r="BB198" s="1371"/>
      <c r="BC198" s="2168" t="s">
        <v>1718</v>
      </c>
      <c r="BD198" s="1673"/>
      <c r="BE198" s="1655"/>
      <c r="BF198" s="1655" t="str">
        <f>IF(T198="","",T198)</f>
        <v/>
      </c>
      <c r="BG198" s="1655"/>
      <c r="BH198" s="1655"/>
    </row>
    <row customHeight="1" ht="19.999999999999996">
      <c r="A199" s="1386"/>
      <c r="B199" s="1386"/>
      <c r="C199" s="1386"/>
      <c r="D199" s="1386"/>
      <c r="E199" s="2174"/>
      <c r="F199" s="2174"/>
      <c r="G199" s="2174"/>
      <c r="H199" s="2174"/>
      <c r="I199" s="2201"/>
      <c r="J199" s="2201"/>
      <c r="K199" s="2171" t="str">
        <f>S48&amp;".28"</f>
        <v>1.1.1.28</v>
      </c>
      <c r="L199" s="1392"/>
      <c r="M199" s="1810"/>
      <c r="N199" s="1810"/>
      <c r="O199" s="1810"/>
      <c r="P199" s="2172"/>
      <c r="Q199" s="2172"/>
      <c r="R199" s="2253"/>
      <c r="S199" s="2248"/>
      <c r="T199" s="2314"/>
      <c r="U199" s="280"/>
      <c r="V199" s="5275"/>
      <c r="W199" s="5276"/>
      <c r="X199" s="5277"/>
      <c r="Y199" s="5278"/>
      <c r="Z199" s="5279"/>
      <c r="AA199" s="5280"/>
      <c r="AB199" s="5281"/>
      <c r="AC199" s="5282"/>
      <c r="AD199" s="2005"/>
      <c r="AE199" s="2233"/>
      <c r="AF199" s="2366"/>
      <c r="AG199" s="5170" t="s">
        <v>24</v>
      </c>
      <c r="AH199" s="1928"/>
      <c r="AI199" s="2233"/>
      <c r="AJ199" s="2366"/>
      <c r="AK199" s="2464" t="s">
        <v>24</v>
      </c>
      <c r="AL199" s="1928"/>
      <c r="AM199" s="2019"/>
      <c r="AN199" s="2366"/>
      <c r="AO199" s="2310"/>
      <c r="AP199" s="2312"/>
      <c r="AQ199" s="5283"/>
      <c r="AR199" s="5284"/>
      <c r="AS199" s="5285" t="s">
        <v>1719</v>
      </c>
      <c r="AT199" s="5286"/>
      <c r="AU199" s="5287"/>
      <c r="AV199" s="5288"/>
      <c r="AW199" s="5289"/>
      <c r="AX199" s="5290"/>
      <c r="AY199" s="5291"/>
      <c r="AZ199" s="5292"/>
      <c r="BA199" s="5293"/>
      <c r="BB199" s="5294"/>
      <c r="BC199" s="2169"/>
      <c r="BD199" s="1673"/>
      <c r="BE199" s="1655"/>
      <c r="BF199" s="1655"/>
      <c r="BG199" s="1655"/>
      <c r="BH199" s="1655"/>
    </row>
    <row customHeight="1" ht="14.25">
      <c r="A200" s="1386"/>
      <c r="B200" s="1386"/>
      <c r="C200" s="1386"/>
      <c r="D200" s="1386"/>
      <c r="E200" s="2174"/>
      <c r="F200" s="2174"/>
      <c r="G200" s="2174"/>
      <c r="H200" s="2174"/>
      <c r="I200" s="2201"/>
      <c r="J200" s="2201"/>
      <c r="K200" s="2171" t="str">
        <f>S48&amp;".28"</f>
        <v>1.1.1.28</v>
      </c>
      <c r="L200" s="1392"/>
      <c r="M200" s="1810"/>
      <c r="N200" s="1810"/>
      <c r="O200" s="1810"/>
      <c r="P200" s="2172"/>
      <c r="Q200" s="2172"/>
      <c r="R200" s="2253"/>
      <c r="S200" s="2248"/>
      <c r="T200" s="2314"/>
      <c r="U200" s="280"/>
      <c r="V200" s="5295"/>
      <c r="W200" s="5296"/>
      <c r="X200" s="5297"/>
      <c r="Y200" s="5298"/>
      <c r="Z200" s="5299"/>
      <c r="AA200" s="5300"/>
      <c r="AB200" s="5301"/>
      <c r="AC200" s="5302"/>
      <c r="AD200" s="2005"/>
      <c r="AE200" s="2233"/>
      <c r="AF200" s="2366"/>
      <c r="AG200" s="5170" t="s">
        <v>24</v>
      </c>
      <c r="AH200" s="1928"/>
      <c r="AI200" s="2233"/>
      <c r="AJ200" s="2366"/>
      <c r="AK200" s="2464" t="s">
        <v>24</v>
      </c>
      <c r="AL200" s="1928"/>
      <c r="AM200" s="5303"/>
      <c r="AN200" s="5304"/>
      <c r="AO200" s="5305" t="s">
        <v>1720</v>
      </c>
      <c r="AP200" s="5306"/>
      <c r="AQ200" s="5307"/>
      <c r="AR200" s="5308"/>
      <c r="AS200" s="5309"/>
      <c r="AT200" s="5310"/>
      <c r="AU200" s="5311"/>
      <c r="AV200" s="5312"/>
      <c r="AW200" s="5313"/>
      <c r="AX200" s="5314"/>
      <c r="AY200" s="5315"/>
      <c r="AZ200" s="5316"/>
      <c r="BA200" s="5317"/>
      <c r="BB200" s="5318"/>
      <c r="BC200" s="2169"/>
      <c r="BD200" s="1673"/>
      <c r="BE200" s="1655"/>
      <c r="BF200" s="1655"/>
      <c r="BG200" s="1655"/>
      <c r="BH200" s="1655"/>
    </row>
    <row customHeight="1" ht="14.25">
      <c r="A201" s="1386"/>
      <c r="B201" s="1386"/>
      <c r="C201" s="1386"/>
      <c r="D201" s="1386"/>
      <c r="E201" s="2174"/>
      <c r="F201" s="2174"/>
      <c r="G201" s="2174"/>
      <c r="H201" s="2174"/>
      <c r="I201" s="2201"/>
      <c r="J201" s="2201"/>
      <c r="K201" s="2171" t="str">
        <f>S48&amp;".28"</f>
        <v>1.1.1.28</v>
      </c>
      <c r="L201" s="1392"/>
      <c r="M201" s="1810"/>
      <c r="N201" s="1810"/>
      <c r="O201" s="1810"/>
      <c r="P201" s="2172"/>
      <c r="Q201" s="2172"/>
      <c r="R201" s="2253"/>
      <c r="S201" s="2248"/>
      <c r="T201" s="2314"/>
      <c r="U201" s="280"/>
      <c r="V201" s="5319"/>
      <c r="W201" s="5320"/>
      <c r="X201" s="5321"/>
      <c r="Y201" s="5322"/>
      <c r="Z201" s="5323"/>
      <c r="AA201" s="5324"/>
      <c r="AB201" s="5325"/>
      <c r="AC201" s="5326"/>
      <c r="AD201" s="2005"/>
      <c r="AE201" s="2233"/>
      <c r="AF201" s="2366"/>
      <c r="AG201" s="5170" t="s">
        <v>24</v>
      </c>
      <c r="AH201" s="1928"/>
      <c r="AI201" s="5327"/>
      <c r="AJ201" s="5328"/>
      <c r="AK201" s="5329" t="s">
        <v>1721</v>
      </c>
      <c r="AL201" s="5330"/>
      <c r="AM201" s="5331"/>
      <c r="AN201" s="5332"/>
      <c r="AO201" s="5333"/>
      <c r="AP201" s="5334"/>
      <c r="AQ201" s="5335"/>
      <c r="AR201" s="5336"/>
      <c r="AS201" s="5337"/>
      <c r="AT201" s="5338"/>
      <c r="AU201" s="5339"/>
      <c r="AV201" s="5340"/>
      <c r="AW201" s="5341"/>
      <c r="AX201" s="5342"/>
      <c r="AY201" s="5343"/>
      <c r="AZ201" s="5344"/>
      <c r="BA201" s="5345"/>
      <c r="BB201" s="5346"/>
      <c r="BC201" s="2169"/>
      <c r="BD201" s="1673"/>
      <c r="BE201" s="1655"/>
      <c r="BF201" s="1655"/>
      <c r="BG201" s="1655"/>
      <c r="BH201" s="1655"/>
    </row>
    <row customHeight="1" ht="14.25">
      <c r="A202" s="1386"/>
      <c r="B202" s="1386"/>
      <c r="C202" s="1386"/>
      <c r="D202" s="1386"/>
      <c r="E202" s="2174"/>
      <c r="F202" s="2174"/>
      <c r="G202" s="2174"/>
      <c r="H202" s="2174"/>
      <c r="I202" s="2201"/>
      <c r="J202" s="2201"/>
      <c r="K202" s="2171" t="str">
        <f>S48&amp;".28"</f>
        <v>1.1.1.28</v>
      </c>
      <c r="L202" s="1392"/>
      <c r="M202" s="1810"/>
      <c r="N202" s="1810"/>
      <c r="O202" s="1810"/>
      <c r="P202" s="2172"/>
      <c r="Q202" s="2172"/>
      <c r="R202" s="2253"/>
      <c r="S202" s="2249"/>
      <c r="T202" s="2315"/>
      <c r="U202" s="280"/>
      <c r="V202" s="5347"/>
      <c r="W202" s="5348" t="str">
        <f>Z195&amp;"-"&amp;AB195</f>
        <v>-</v>
      </c>
      <c r="X202" s="5349"/>
      <c r="Y202" s="5350" t="str">
        <f>AB195&amp;"-"&amp;AD195</f>
        <v>-нет</v>
      </c>
      <c r="Z202" s="5351"/>
      <c r="AA202" s="5352"/>
      <c r="AB202" s="5353"/>
      <c r="AC202" s="5354"/>
      <c r="AD202" s="1933"/>
      <c r="AE202" s="5355"/>
      <c r="AF202" s="5356"/>
      <c r="AG202" s="5357" t="s">
        <v>1722</v>
      </c>
      <c r="AH202" s="5358"/>
      <c r="AI202" s="5359"/>
      <c r="AJ202" s="5360"/>
      <c r="AK202" s="5361"/>
      <c r="AL202" s="5362"/>
      <c r="AM202" s="5363"/>
      <c r="AN202" s="5364"/>
      <c r="AO202" s="5365"/>
      <c r="AP202" s="5366"/>
      <c r="AQ202" s="5367"/>
      <c r="AR202" s="5368"/>
      <c r="AS202" s="5369"/>
      <c r="AT202" s="5370"/>
      <c r="AU202" s="5371" t="str">
        <f>AX195&amp;"-"&amp;AZ195</f>
        <v>45292.49831018518-45657.49855324074</v>
      </c>
      <c r="AV202" s="5372"/>
      <c r="AW202" s="5373" t="str">
        <f>AZ195&amp;"-"&amp;BB195</f>
        <v>45657.49855324074-</v>
      </c>
      <c r="AX202" s="5374"/>
      <c r="AY202" s="5375"/>
      <c r="AZ202" s="5376"/>
      <c r="BA202" s="5377"/>
      <c r="BB202" s="5378" t="str">
        <f>BE195&amp;"-"&amp;BG195</f>
        <v>-</v>
      </c>
      <c r="BC202" s="2169"/>
      <c r="BD202" s="1673"/>
      <c r="BE202" s="1655"/>
      <c r="BF202" s="1655" t="str">
        <f>IF(T202="","",T202)</f>
        <v/>
      </c>
      <c r="BG202" s="1655"/>
      <c r="BH202" s="1655"/>
    </row>
    <row customHeight="1" ht="60">
      <c r="A203" s="1386"/>
      <c r="B203" s="1386"/>
      <c r="C203" s="1386"/>
      <c r="D203" s="1386"/>
      <c r="E203" s="2174"/>
      <c r="F203" s="2174"/>
      <c r="G203" s="2174"/>
      <c r="H203" s="2174"/>
      <c r="I203" s="2201"/>
      <c r="J203" s="2201"/>
      <c r="K203" s="2171" t="str">
        <f>S48&amp;".30"</f>
        <v>1.1.1.30</v>
      </c>
      <c r="L203" s="1392"/>
      <c r="M203" s="1810"/>
      <c r="N203" s="1810"/>
      <c r="O203" s="1810"/>
      <c r="P203" s="2172"/>
      <c r="Q203" s="2172"/>
      <c r="R203" s="680" t="s">
        <v>102</v>
      </c>
      <c r="S203" s="2247" t="str">
        <f>$K203</f>
        <v>1.1.1.30</v>
      </c>
      <c r="T203" s="2313" t="s">
        <v>1770</v>
      </c>
      <c r="U203" s="280"/>
      <c r="V203" s="749"/>
      <c r="W203" s="1278"/>
      <c r="X203" s="749"/>
      <c r="Y203" s="1278"/>
      <c r="Z203" s="2265"/>
      <c r="AA203" s="1928" t="s">
        <v>58</v>
      </c>
      <c r="AB203" s="2265"/>
      <c r="AC203" s="1928" t="s">
        <v>58</v>
      </c>
      <c r="AD203" s="2004" t="s">
        <v>56</v>
      </c>
      <c r="AE203" s="2233"/>
      <c r="AF203" s="2366">
        <v>1</v>
      </c>
      <c r="AG203" s="5170" t="s">
        <v>24</v>
      </c>
      <c r="AH203" s="1928" t="s">
        <v>56</v>
      </c>
      <c r="AI203" s="2233"/>
      <c r="AJ203" s="2366">
        <v>1</v>
      </c>
      <c r="AK203" s="2464" t="s">
        <v>24</v>
      </c>
      <c r="AL203" s="1928" t="s">
        <v>58</v>
      </c>
      <c r="AM203" s="2011"/>
      <c r="AN203" s="2366">
        <v>1</v>
      </c>
      <c r="AO203" s="2310">
        <v>1</v>
      </c>
      <c r="AP203" s="2311" t="s">
        <v>58</v>
      </c>
      <c r="AQ203" s="293"/>
      <c r="AR203" s="2366">
        <v>1</v>
      </c>
      <c r="AS203" s="2132" t="s">
        <v>1771</v>
      </c>
      <c r="AT203" s="749">
        <v>0</v>
      </c>
      <c r="AU203" s="1278">
        <v>0</v>
      </c>
      <c r="AV203" s="749">
        <f>AW203+AW203*20%</f>
        <v>3902.556</v>
      </c>
      <c r="AW203" s="1278">
        <v>3252.13</v>
      </c>
      <c r="AX203" s="2265">
        <v>45292.54754629629</v>
      </c>
      <c r="AY203" s="1928" t="s">
        <v>58</v>
      </c>
      <c r="AZ203" s="2265">
        <v>45657.54800925926</v>
      </c>
      <c r="BA203" s="1928" t="s">
        <v>58</v>
      </c>
      <c r="BB203" s="1371"/>
      <c r="BC203" s="2168" t="s">
        <v>1718</v>
      </c>
      <c r="BD203" s="1673"/>
      <c r="BE203" s="1655"/>
      <c r="BF203" s="1655" t="str">
        <f>IF(T203="","",T203)</f>
        <v>Ставка тарифа за протяженность: на прокладку (устройство) сети холодного водоснабжения из полиэтиленовых труб открытым способом при засыпке траншеи грунтом и восстановлением асфальтобетонного покрытия толщиной 5 см (без строительства водопроводных колодцев)</v>
      </c>
      <c r="BG203" s="1655"/>
      <c r="BH203" s="1655"/>
    </row>
    <row customHeight="1" ht="68.33333333333333">
      <c r="A204" s="1386"/>
      <c r="B204" s="1386"/>
      <c r="C204" s="1386"/>
      <c r="D204" s="1386"/>
      <c r="E204" s="2174"/>
      <c r="F204" s="2174"/>
      <c r="G204" s="2174"/>
      <c r="H204" s="2174"/>
      <c r="I204" s="2201"/>
      <c r="J204" s="2201"/>
      <c r="K204" s="2171" t="str">
        <f>S200&amp;".1"</f>
        <v>.1</v>
      </c>
      <c r="L204" s="1392"/>
      <c r="M204" s="1810"/>
      <c r="N204" s="1810"/>
      <c r="O204" s="1810"/>
      <c r="P204" s="2172"/>
      <c r="Q204" s="2172"/>
      <c r="R204" s="2253">
        <v>1</v>
      </c>
      <c r="S204" s="2247" t="str">
        <f>$K204</f>
        <v>.1</v>
      </c>
      <c r="T204" s="2313"/>
      <c r="U204" s="280"/>
      <c r="V204" s="749"/>
      <c r="W204" s="1278"/>
      <c r="X204" s="749"/>
      <c r="Y204" s="1278"/>
      <c r="Z204" s="2265"/>
      <c r="AA204" s="1928" t="s">
        <v>58</v>
      </c>
      <c r="AB204" s="2265"/>
      <c r="AC204" s="1928" t="s">
        <v>58</v>
      </c>
      <c r="AD204" s="2004" t="s">
        <v>58</v>
      </c>
      <c r="AE204" s="2233"/>
      <c r="AF204" s="2366">
        <v>1</v>
      </c>
      <c r="AG204" s="2317"/>
      <c r="AH204" s="1928" t="s">
        <v>58</v>
      </c>
      <c r="AI204" s="2233"/>
      <c r="AJ204" s="2366">
        <v>1</v>
      </c>
      <c r="AK204" s="2316" t="s">
        <v>24</v>
      </c>
      <c r="AL204" s="1928" t="s">
        <v>58</v>
      </c>
      <c r="AM204" s="2011"/>
      <c r="AN204" s="2366">
        <v>1</v>
      </c>
      <c r="AO204" s="2310"/>
      <c r="AP204" s="2311" t="s">
        <v>58</v>
      </c>
      <c r="AQ204" s="680" t="s">
        <v>102</v>
      </c>
      <c r="AR204" s="2366" t="s">
        <v>101</v>
      </c>
      <c r="AS204" s="2132" t="s">
        <v>1772</v>
      </c>
      <c r="AT204" s="749">
        <v>0</v>
      </c>
      <c r="AU204" s="1278">
        <v>0</v>
      </c>
      <c r="AV204" s="749">
        <f>AW204+AW204*20%</f>
        <v>3923.94</v>
      </c>
      <c r="AW204" s="1278">
        <v>3269.95</v>
      </c>
      <c r="AX204" s="2265">
        <v>45292.54761574074</v>
      </c>
      <c r="AY204" s="1928" t="s">
        <v>58</v>
      </c>
      <c r="AZ204" s="2265">
        <v>45657.548125</v>
      </c>
      <c r="BA204" s="1928" t="s">
        <v>58</v>
      </c>
      <c r="BB204" s="1371"/>
      <c r="BC204" s="2168" t="s">
        <v>1718</v>
      </c>
      <c r="BD204" s="1673"/>
      <c r="BE204" s="1655"/>
      <c r="BF204" s="1655" t="str">
        <f>IF(T204="","",T204)</f>
        <v/>
      </c>
      <c r="BG204" s="1655"/>
      <c r="BH204" s="1655"/>
    </row>
    <row customHeight="1" ht="67.5">
      <c r="A205" s="1386"/>
      <c r="B205" s="1386"/>
      <c r="C205" s="1386"/>
      <c r="D205" s="1386"/>
      <c r="E205" s="2174"/>
      <c r="F205" s="2174"/>
      <c r="G205" s="2174"/>
      <c r="H205" s="2174"/>
      <c r="I205" s="2201"/>
      <c r="J205" s="2201"/>
      <c r="K205" s="2171" t="str">
        <f>S201&amp;".1"</f>
        <v>.1</v>
      </c>
      <c r="L205" s="1392"/>
      <c r="M205" s="1810"/>
      <c r="N205" s="1810"/>
      <c r="O205" s="1810"/>
      <c r="P205" s="2172"/>
      <c r="Q205" s="2172"/>
      <c r="R205" s="2253">
        <v>1</v>
      </c>
      <c r="S205" s="2247" t="str">
        <f>$K205</f>
        <v>.1</v>
      </c>
      <c r="T205" s="2313"/>
      <c r="U205" s="280"/>
      <c r="V205" s="749"/>
      <c r="W205" s="1278"/>
      <c r="X205" s="749"/>
      <c r="Y205" s="1278"/>
      <c r="Z205" s="2265"/>
      <c r="AA205" s="1928" t="s">
        <v>58</v>
      </c>
      <c r="AB205" s="2265"/>
      <c r="AC205" s="1928" t="s">
        <v>58</v>
      </c>
      <c r="AD205" s="2004" t="s">
        <v>58</v>
      </c>
      <c r="AE205" s="2233"/>
      <c r="AF205" s="2366">
        <v>1</v>
      </c>
      <c r="AG205" s="2317"/>
      <c r="AH205" s="1928" t="s">
        <v>58</v>
      </c>
      <c r="AI205" s="2233"/>
      <c r="AJ205" s="2366">
        <v>1</v>
      </c>
      <c r="AK205" s="2316" t="s">
        <v>24</v>
      </c>
      <c r="AL205" s="1928" t="s">
        <v>58</v>
      </c>
      <c r="AM205" s="2011"/>
      <c r="AN205" s="2366">
        <v>1</v>
      </c>
      <c r="AO205" s="2310"/>
      <c r="AP205" s="2311" t="s">
        <v>58</v>
      </c>
      <c r="AQ205" s="680" t="s">
        <v>102</v>
      </c>
      <c r="AR205" s="2366" t="s">
        <v>89</v>
      </c>
      <c r="AS205" s="2132" t="s">
        <v>1773</v>
      </c>
      <c r="AT205" s="749">
        <v>0</v>
      </c>
      <c r="AU205" s="1278">
        <v>0</v>
      </c>
      <c r="AV205" s="749">
        <f>AW205+AW205*20%</f>
        <v>4216.572</v>
      </c>
      <c r="AW205" s="1278">
        <v>3513.81</v>
      </c>
      <c r="AX205" s="2265">
        <v>45292.547685185185</v>
      </c>
      <c r="AY205" s="1928" t="s">
        <v>58</v>
      </c>
      <c r="AZ205" s="2265">
        <v>45657.54824074074</v>
      </c>
      <c r="BA205" s="1928" t="s">
        <v>58</v>
      </c>
      <c r="BB205" s="1371"/>
      <c r="BC205" s="2168" t="s">
        <v>1718</v>
      </c>
      <c r="BD205" s="1673"/>
      <c r="BE205" s="1655"/>
      <c r="BF205" s="1655" t="str">
        <f>IF(T205="","",T205)</f>
        <v/>
      </c>
      <c r="BG205" s="1655"/>
      <c r="BH205" s="1655"/>
    </row>
    <row customHeight="1" ht="14.25">
      <c r="A206" s="1386"/>
      <c r="B206" s="1386"/>
      <c r="C206" s="1386"/>
      <c r="D206" s="1386"/>
      <c r="E206" s="2174"/>
      <c r="F206" s="2174"/>
      <c r="G206" s="2174"/>
      <c r="H206" s="2174"/>
      <c r="I206" s="2201"/>
      <c r="J206" s="2201"/>
      <c r="K206" s="2171" t="str">
        <f>S48&amp;".29"</f>
        <v>1.1.1.29</v>
      </c>
      <c r="L206" s="1392"/>
      <c r="M206" s="1810"/>
      <c r="N206" s="1810"/>
      <c r="O206" s="1810"/>
      <c r="P206" s="2172"/>
      <c r="Q206" s="2172"/>
      <c r="R206" s="2253"/>
      <c r="S206" s="2248"/>
      <c r="T206" s="2314"/>
      <c r="U206" s="280"/>
      <c r="V206" s="5379"/>
      <c r="W206" s="5380"/>
      <c r="X206" s="5381"/>
      <c r="Y206" s="5382"/>
      <c r="Z206" s="5383"/>
      <c r="AA206" s="5384"/>
      <c r="AB206" s="5385"/>
      <c r="AC206" s="5386"/>
      <c r="AD206" s="2005"/>
      <c r="AE206" s="2233"/>
      <c r="AF206" s="2366"/>
      <c r="AG206" s="5170" t="s">
        <v>24</v>
      </c>
      <c r="AH206" s="1928"/>
      <c r="AI206" s="2233"/>
      <c r="AJ206" s="2366"/>
      <c r="AK206" s="2464" t="s">
        <v>24</v>
      </c>
      <c r="AL206" s="1928"/>
      <c r="AM206" s="2019"/>
      <c r="AN206" s="2366"/>
      <c r="AO206" s="2310"/>
      <c r="AP206" s="2312"/>
      <c r="AQ206" s="5387"/>
      <c r="AR206" s="5388"/>
      <c r="AS206" s="5389" t="s">
        <v>1719</v>
      </c>
      <c r="AT206" s="5390"/>
      <c r="AU206" s="5391"/>
      <c r="AV206" s="5392"/>
      <c r="AW206" s="5393"/>
      <c r="AX206" s="5394"/>
      <c r="AY206" s="5395"/>
      <c r="AZ206" s="5396"/>
      <c r="BA206" s="5397"/>
      <c r="BB206" s="5398"/>
      <c r="BC206" s="2169"/>
      <c r="BD206" s="1673"/>
      <c r="BE206" s="1655"/>
      <c r="BF206" s="1655"/>
      <c r="BG206" s="1655"/>
      <c r="BH206" s="1655"/>
    </row>
    <row customHeight="1" ht="14.25">
      <c r="A207" s="1386"/>
      <c r="B207" s="1386"/>
      <c r="C207" s="1386"/>
      <c r="D207" s="1386"/>
      <c r="E207" s="2174"/>
      <c r="F207" s="2174"/>
      <c r="G207" s="2174"/>
      <c r="H207" s="2174"/>
      <c r="I207" s="2201"/>
      <c r="J207" s="2201"/>
      <c r="K207" s="2171" t="str">
        <f>S48&amp;".29"</f>
        <v>1.1.1.29</v>
      </c>
      <c r="L207" s="1392"/>
      <c r="M207" s="1810"/>
      <c r="N207" s="1810"/>
      <c r="O207" s="1810"/>
      <c r="P207" s="2172"/>
      <c r="Q207" s="2172"/>
      <c r="R207" s="2253"/>
      <c r="S207" s="2248"/>
      <c r="T207" s="2314"/>
      <c r="U207" s="280"/>
      <c r="V207" s="5399"/>
      <c r="W207" s="5400"/>
      <c r="X207" s="5401"/>
      <c r="Y207" s="5402"/>
      <c r="Z207" s="5403"/>
      <c r="AA207" s="5404"/>
      <c r="AB207" s="5405"/>
      <c r="AC207" s="5406"/>
      <c r="AD207" s="2005"/>
      <c r="AE207" s="2233"/>
      <c r="AF207" s="2366"/>
      <c r="AG207" s="5170" t="s">
        <v>24</v>
      </c>
      <c r="AH207" s="1928"/>
      <c r="AI207" s="2233"/>
      <c r="AJ207" s="2366"/>
      <c r="AK207" s="2464" t="s">
        <v>24</v>
      </c>
      <c r="AL207" s="1928"/>
      <c r="AM207" s="5407"/>
      <c r="AN207" s="5408"/>
      <c r="AO207" s="5409" t="s">
        <v>1720</v>
      </c>
      <c r="AP207" s="5410"/>
      <c r="AQ207" s="5411"/>
      <c r="AR207" s="5412"/>
      <c r="AS207" s="5413"/>
      <c r="AT207" s="5414"/>
      <c r="AU207" s="5415"/>
      <c r="AV207" s="5416"/>
      <c r="AW207" s="5417"/>
      <c r="AX207" s="5418"/>
      <c r="AY207" s="5419"/>
      <c r="AZ207" s="5420"/>
      <c r="BA207" s="5421"/>
      <c r="BB207" s="5422"/>
      <c r="BC207" s="2169"/>
      <c r="BD207" s="1673"/>
      <c r="BE207" s="1655"/>
      <c r="BF207" s="1655"/>
      <c r="BG207" s="1655"/>
      <c r="BH207" s="1655"/>
    </row>
    <row customHeight="1" ht="14.25">
      <c r="A208" s="1386"/>
      <c r="B208" s="1386"/>
      <c r="C208" s="1386"/>
      <c r="D208" s="1386"/>
      <c r="E208" s="2174"/>
      <c r="F208" s="2174"/>
      <c r="G208" s="2174"/>
      <c r="H208" s="2174"/>
      <c r="I208" s="2201"/>
      <c r="J208" s="2201"/>
      <c r="K208" s="2171" t="str">
        <f>S48&amp;".29"</f>
        <v>1.1.1.29</v>
      </c>
      <c r="L208" s="1392"/>
      <c r="M208" s="1810"/>
      <c r="N208" s="1810"/>
      <c r="O208" s="1810"/>
      <c r="P208" s="2172"/>
      <c r="Q208" s="2172"/>
      <c r="R208" s="2253"/>
      <c r="S208" s="2248"/>
      <c r="T208" s="2314"/>
      <c r="U208" s="280"/>
      <c r="V208" s="5423"/>
      <c r="W208" s="5424"/>
      <c r="X208" s="5425"/>
      <c r="Y208" s="5426"/>
      <c r="Z208" s="5427"/>
      <c r="AA208" s="5428"/>
      <c r="AB208" s="5429"/>
      <c r="AC208" s="5430"/>
      <c r="AD208" s="2005"/>
      <c r="AE208" s="2233"/>
      <c r="AF208" s="2366"/>
      <c r="AG208" s="5170" t="s">
        <v>24</v>
      </c>
      <c r="AH208" s="1928"/>
      <c r="AI208" s="5431"/>
      <c r="AJ208" s="5432"/>
      <c r="AK208" s="5433" t="s">
        <v>1721</v>
      </c>
      <c r="AL208" s="5434"/>
      <c r="AM208" s="5435"/>
      <c r="AN208" s="5436"/>
      <c r="AO208" s="5437"/>
      <c r="AP208" s="5438"/>
      <c r="AQ208" s="5439"/>
      <c r="AR208" s="5440"/>
      <c r="AS208" s="5441"/>
      <c r="AT208" s="5442"/>
      <c r="AU208" s="5443"/>
      <c r="AV208" s="5444"/>
      <c r="AW208" s="5445"/>
      <c r="AX208" s="5446"/>
      <c r="AY208" s="5447"/>
      <c r="AZ208" s="5448"/>
      <c r="BA208" s="5449"/>
      <c r="BB208" s="5450"/>
      <c r="BC208" s="2169"/>
      <c r="BD208" s="1673"/>
      <c r="BE208" s="1655"/>
      <c r="BF208" s="1655"/>
      <c r="BG208" s="1655"/>
      <c r="BH208" s="1655"/>
    </row>
    <row customHeight="1" ht="14.25">
      <c r="A209" s="1386"/>
      <c r="B209" s="1386"/>
      <c r="C209" s="1386"/>
      <c r="D209" s="1386"/>
      <c r="E209" s="2174"/>
      <c r="F209" s="2174"/>
      <c r="G209" s="2174"/>
      <c r="H209" s="2174"/>
      <c r="I209" s="2201"/>
      <c r="J209" s="2201"/>
      <c r="K209" s="2171" t="str">
        <f>S48&amp;".29"</f>
        <v>1.1.1.29</v>
      </c>
      <c r="L209" s="1392"/>
      <c r="M209" s="1810"/>
      <c r="N209" s="1810"/>
      <c r="O209" s="1810"/>
      <c r="P209" s="2172"/>
      <c r="Q209" s="2172"/>
      <c r="R209" s="2253"/>
      <c r="S209" s="2249"/>
      <c r="T209" s="2315"/>
      <c r="U209" s="280"/>
      <c r="V209" s="5451"/>
      <c r="W209" s="5452" t="str">
        <f>Z203&amp;"-"&amp;AB203</f>
        <v>-</v>
      </c>
      <c r="X209" s="5453"/>
      <c r="Y209" s="5454" t="str">
        <f>AB203&amp;"-"&amp;AD203</f>
        <v>-нет</v>
      </c>
      <c r="Z209" s="5455"/>
      <c r="AA209" s="5456"/>
      <c r="AB209" s="5457"/>
      <c r="AC209" s="5458"/>
      <c r="AD209" s="1933"/>
      <c r="AE209" s="5459"/>
      <c r="AF209" s="5460"/>
      <c r="AG209" s="5461" t="s">
        <v>1722</v>
      </c>
      <c r="AH209" s="5462"/>
      <c r="AI209" s="5463"/>
      <c r="AJ209" s="5464"/>
      <c r="AK209" s="5465"/>
      <c r="AL209" s="5466"/>
      <c r="AM209" s="5467"/>
      <c r="AN209" s="5468"/>
      <c r="AO209" s="5469"/>
      <c r="AP209" s="5470"/>
      <c r="AQ209" s="5471"/>
      <c r="AR209" s="5472"/>
      <c r="AS209" s="5473"/>
      <c r="AT209" s="5474"/>
      <c r="AU209" s="5475" t="str">
        <f>AX203&amp;"-"&amp;AZ203</f>
        <v>45292.54754629629-45657.54800925926</v>
      </c>
      <c r="AV209" s="5476"/>
      <c r="AW209" s="5477" t="str">
        <f>AZ203&amp;"-"&amp;BB203</f>
        <v>45657.54800925926-</v>
      </c>
      <c r="AX209" s="5478"/>
      <c r="AY209" s="5479"/>
      <c r="AZ209" s="5480"/>
      <c r="BA209" s="5481"/>
      <c r="BB209" s="5482" t="str">
        <f>BE203&amp;"-"&amp;BG203</f>
        <v>-</v>
      </c>
      <c r="BC209" s="2169"/>
      <c r="BD209" s="1673"/>
      <c r="BE209" s="1655"/>
      <c r="BF209" s="1655" t="str">
        <f>IF(T209="","",T209)</f>
        <v/>
      </c>
      <c r="BG209" s="1655"/>
      <c r="BH209" s="1655"/>
    </row>
    <row customHeight="1" ht="78.33333333333333">
      <c r="A210" s="1386"/>
      <c r="B210" s="1386"/>
      <c r="C210" s="1386"/>
      <c r="D210" s="1386"/>
      <c r="E210" s="2174"/>
      <c r="F210" s="2174"/>
      <c r="G210" s="2174"/>
      <c r="H210" s="2174"/>
      <c r="I210" s="2201"/>
      <c r="J210" s="2201"/>
      <c r="K210" s="2171" t="str">
        <f>S48&amp;".31"</f>
        <v>1.1.1.31</v>
      </c>
      <c r="L210" s="1392"/>
      <c r="M210" s="1810"/>
      <c r="N210" s="1810"/>
      <c r="O210" s="1810"/>
      <c r="P210" s="2172"/>
      <c r="Q210" s="2172"/>
      <c r="R210" s="680" t="s">
        <v>102</v>
      </c>
      <c r="S210" s="2247" t="str">
        <f>$K210</f>
        <v>1.1.1.31</v>
      </c>
      <c r="T210" s="2313" t="s">
        <v>1774</v>
      </c>
      <c r="U210" s="280"/>
      <c r="V210" s="749"/>
      <c r="W210" s="1278"/>
      <c r="X210" s="749"/>
      <c r="Y210" s="1278"/>
      <c r="Z210" s="2265"/>
      <c r="AA210" s="1928" t="s">
        <v>58</v>
      </c>
      <c r="AB210" s="2265"/>
      <c r="AC210" s="1928" t="s">
        <v>58</v>
      </c>
      <c r="AD210" s="2004" t="s">
        <v>56</v>
      </c>
      <c r="AE210" s="2233"/>
      <c r="AF210" s="2366">
        <v>1</v>
      </c>
      <c r="AG210" s="5170" t="s">
        <v>24</v>
      </c>
      <c r="AH210" s="1928" t="s">
        <v>56</v>
      </c>
      <c r="AI210" s="2233"/>
      <c r="AJ210" s="2366">
        <v>1</v>
      </c>
      <c r="AK210" s="2464" t="s">
        <v>24</v>
      </c>
      <c r="AL210" s="1928" t="s">
        <v>58</v>
      </c>
      <c r="AM210" s="2011"/>
      <c r="AN210" s="2366">
        <v>1</v>
      </c>
      <c r="AO210" s="2310">
        <v>1</v>
      </c>
      <c r="AP210" s="2311" t="s">
        <v>58</v>
      </c>
      <c r="AQ210" s="293"/>
      <c r="AR210" s="2366">
        <v>1</v>
      </c>
      <c r="AS210" s="2132" t="s">
        <v>1775</v>
      </c>
      <c r="AT210" s="749">
        <v>0</v>
      </c>
      <c r="AU210" s="1278">
        <v>0</v>
      </c>
      <c r="AV210" s="749">
        <f>AW210+AW210*20%</f>
        <v>4803.276</v>
      </c>
      <c r="AW210" s="1278">
        <v>4002.73</v>
      </c>
      <c r="AX210" s="2265">
        <v>45292.547789351855</v>
      </c>
      <c r="AY210" s="1928" t="s">
        <v>58</v>
      </c>
      <c r="AZ210" s="2265">
        <v>45657.54835648148</v>
      </c>
      <c r="BA210" s="1928" t="s">
        <v>58</v>
      </c>
      <c r="BB210" s="1371"/>
      <c r="BC210" s="2168" t="s">
        <v>1718</v>
      </c>
      <c r="BD210" s="1673"/>
      <c r="BE210" s="1655"/>
      <c r="BF210" s="1655" t="str">
        <f>IF(T210="","",T210)</f>
        <v>Ставка тарифа за протяженность: на прокладку (устройство) сети холодного водоснабжения из полиэтиленовых труб открытым способом при засыпке траншеи песком и восстановлением асфальтобетонного покрытия толщиной 5 см (без строительства водопроводных колодцев)</v>
      </c>
      <c r="BG210" s="1655"/>
      <c r="BH210" s="1655"/>
    </row>
    <row customHeight="1" ht="77.5">
      <c r="A211" s="1386"/>
      <c r="B211" s="1386"/>
      <c r="C211" s="1386"/>
      <c r="D211" s="1386"/>
      <c r="E211" s="2174"/>
      <c r="F211" s="2174"/>
      <c r="G211" s="2174"/>
      <c r="H211" s="2174"/>
      <c r="I211" s="2201"/>
      <c r="J211" s="2201"/>
      <c r="K211" s="2171" t="str">
        <f>S207&amp;".1"</f>
        <v>.1</v>
      </c>
      <c r="L211" s="1392"/>
      <c r="M211" s="1810"/>
      <c r="N211" s="1810"/>
      <c r="O211" s="1810"/>
      <c r="P211" s="2172"/>
      <c r="Q211" s="2172"/>
      <c r="R211" s="2253">
        <v>1</v>
      </c>
      <c r="S211" s="2247" t="str">
        <f>$K211</f>
        <v>.1</v>
      </c>
      <c r="T211" s="2313"/>
      <c r="U211" s="280"/>
      <c r="V211" s="749"/>
      <c r="W211" s="1278"/>
      <c r="X211" s="749"/>
      <c r="Y211" s="1278"/>
      <c r="Z211" s="2265"/>
      <c r="AA211" s="1928" t="s">
        <v>58</v>
      </c>
      <c r="AB211" s="2265"/>
      <c r="AC211" s="1928" t="s">
        <v>58</v>
      </c>
      <c r="AD211" s="2004" t="s">
        <v>58</v>
      </c>
      <c r="AE211" s="2233"/>
      <c r="AF211" s="2366">
        <v>1</v>
      </c>
      <c r="AG211" s="5170" t="s">
        <v>24</v>
      </c>
      <c r="AH211" s="1928" t="s">
        <v>58</v>
      </c>
      <c r="AI211" s="2233"/>
      <c r="AJ211" s="2366">
        <v>1</v>
      </c>
      <c r="AK211" s="2464" t="s">
        <v>24</v>
      </c>
      <c r="AL211" s="1928" t="s">
        <v>58</v>
      </c>
      <c r="AM211" s="2011"/>
      <c r="AN211" s="2366">
        <v>1</v>
      </c>
      <c r="AO211" s="2310"/>
      <c r="AP211" s="2311" t="s">
        <v>58</v>
      </c>
      <c r="AQ211" s="680" t="s">
        <v>102</v>
      </c>
      <c r="AR211" s="2366" t="s">
        <v>101</v>
      </c>
      <c r="AS211" s="2132" t="s">
        <v>1776</v>
      </c>
      <c r="AT211" s="749">
        <v>0</v>
      </c>
      <c r="AU211" s="1278">
        <v>0</v>
      </c>
      <c r="AV211" s="749">
        <f>AW211+AW211*20%</f>
        <v>5170.848</v>
      </c>
      <c r="AW211" s="1278">
        <v>4309.04</v>
      </c>
      <c r="AX211" s="2265">
        <v>45292.547847222224</v>
      </c>
      <c r="AY211" s="1928" t="s">
        <v>58</v>
      </c>
      <c r="AZ211" s="2265">
        <v>45657.54857638889</v>
      </c>
      <c r="BA211" s="1928" t="s">
        <v>58</v>
      </c>
      <c r="BB211" s="1371"/>
      <c r="BC211" s="2168" t="s">
        <v>1718</v>
      </c>
      <c r="BD211" s="1673"/>
      <c r="BE211" s="1655"/>
      <c r="BF211" s="1655" t="str">
        <f>IF(T211="","",T211)</f>
        <v/>
      </c>
      <c r="BG211" s="1655"/>
      <c r="BH211" s="1655"/>
    </row>
    <row customHeight="1" ht="80.83333333333333">
      <c r="A212" s="1386"/>
      <c r="B212" s="1386"/>
      <c r="C212" s="1386"/>
      <c r="D212" s="1386"/>
      <c r="E212" s="2174"/>
      <c r="F212" s="2174"/>
      <c r="G212" s="2174"/>
      <c r="H212" s="2174"/>
      <c r="I212" s="2201"/>
      <c r="J212" s="2201"/>
      <c r="K212" s="2171" t="str">
        <f>S208&amp;".1"</f>
        <v>.1</v>
      </c>
      <c r="L212" s="1392"/>
      <c r="M212" s="1810"/>
      <c r="N212" s="1810"/>
      <c r="O212" s="1810"/>
      <c r="P212" s="2172"/>
      <c r="Q212" s="2172"/>
      <c r="R212" s="2253">
        <v>1</v>
      </c>
      <c r="S212" s="2247" t="str">
        <f>$K212</f>
        <v>.1</v>
      </c>
      <c r="T212" s="2313"/>
      <c r="U212" s="280"/>
      <c r="V212" s="749"/>
      <c r="W212" s="1278"/>
      <c r="X212" s="749"/>
      <c r="Y212" s="1278"/>
      <c r="Z212" s="2265"/>
      <c r="AA212" s="1928" t="s">
        <v>58</v>
      </c>
      <c r="AB212" s="2265"/>
      <c r="AC212" s="1928" t="s">
        <v>58</v>
      </c>
      <c r="AD212" s="2004" t="s">
        <v>58</v>
      </c>
      <c r="AE212" s="2233"/>
      <c r="AF212" s="2366">
        <v>1</v>
      </c>
      <c r="AG212" s="5170" t="s">
        <v>24</v>
      </c>
      <c r="AH212" s="1928" t="s">
        <v>58</v>
      </c>
      <c r="AI212" s="2233"/>
      <c r="AJ212" s="2366">
        <v>1</v>
      </c>
      <c r="AK212" s="2464" t="s">
        <v>24</v>
      </c>
      <c r="AL212" s="1928" t="s">
        <v>58</v>
      </c>
      <c r="AM212" s="2011"/>
      <c r="AN212" s="2366">
        <v>1</v>
      </c>
      <c r="AO212" s="2310"/>
      <c r="AP212" s="2311" t="s">
        <v>58</v>
      </c>
      <c r="AQ212" s="680" t="s">
        <v>102</v>
      </c>
      <c r="AR212" s="2366" t="s">
        <v>89</v>
      </c>
      <c r="AS212" s="2132" t="s">
        <v>1777</v>
      </c>
      <c r="AT212" s="749">
        <v>0</v>
      </c>
      <c r="AU212" s="1278">
        <v>0</v>
      </c>
      <c r="AV212" s="749">
        <f>AW212+AW212*20%</f>
        <v>5615.544</v>
      </c>
      <c r="AW212" s="1278">
        <v>4679.62</v>
      </c>
      <c r="AX212" s="2265">
        <v>45292.547939814816</v>
      </c>
      <c r="AY212" s="1928" t="s">
        <v>58</v>
      </c>
      <c r="AZ212" s="2265">
        <v>45657.54869212963</v>
      </c>
      <c r="BA212" s="1928" t="s">
        <v>58</v>
      </c>
      <c r="BB212" s="1371"/>
      <c r="BC212" s="2168" t="s">
        <v>1718</v>
      </c>
      <c r="BD212" s="1673"/>
      <c r="BE212" s="1655"/>
      <c r="BF212" s="1655" t="str">
        <f>IF(T212="","",T212)</f>
        <v/>
      </c>
      <c r="BG212" s="1655"/>
      <c r="BH212" s="1655"/>
    </row>
    <row customHeight="1" ht="14.25">
      <c r="A213" s="1386"/>
      <c r="B213" s="1386"/>
      <c r="C213" s="1386"/>
      <c r="D213" s="1386"/>
      <c r="E213" s="2174"/>
      <c r="F213" s="2174"/>
      <c r="G213" s="2174"/>
      <c r="H213" s="2174"/>
      <c r="I213" s="2201"/>
      <c r="J213" s="2201"/>
      <c r="K213" s="2171" t="str">
        <f>S48&amp;".30"</f>
        <v>1.1.1.30</v>
      </c>
      <c r="L213" s="1392"/>
      <c r="M213" s="1810"/>
      <c r="N213" s="1810"/>
      <c r="O213" s="1810"/>
      <c r="P213" s="2172"/>
      <c r="Q213" s="2172"/>
      <c r="R213" s="2253"/>
      <c r="S213" s="2248"/>
      <c r="T213" s="2314"/>
      <c r="U213" s="280"/>
      <c r="V213" s="5483"/>
      <c r="W213" s="5484"/>
      <c r="X213" s="5485"/>
      <c r="Y213" s="5486"/>
      <c r="Z213" s="5487"/>
      <c r="AA213" s="5488"/>
      <c r="AB213" s="5489"/>
      <c r="AC213" s="5490"/>
      <c r="AD213" s="2005"/>
      <c r="AE213" s="2233"/>
      <c r="AF213" s="2366"/>
      <c r="AG213" s="5170" t="s">
        <v>24</v>
      </c>
      <c r="AH213" s="1928"/>
      <c r="AI213" s="2233"/>
      <c r="AJ213" s="2366"/>
      <c r="AK213" s="2464" t="s">
        <v>24</v>
      </c>
      <c r="AL213" s="1928"/>
      <c r="AM213" s="2019"/>
      <c r="AN213" s="2366"/>
      <c r="AO213" s="2310"/>
      <c r="AP213" s="2312"/>
      <c r="AQ213" s="5491"/>
      <c r="AR213" s="5492"/>
      <c r="AS213" s="5493" t="s">
        <v>1719</v>
      </c>
      <c r="AT213" s="5494"/>
      <c r="AU213" s="5495"/>
      <c r="AV213" s="5496"/>
      <c r="AW213" s="5497"/>
      <c r="AX213" s="5498"/>
      <c r="AY213" s="5499"/>
      <c r="AZ213" s="5500"/>
      <c r="BA213" s="5501"/>
      <c r="BB213" s="5502"/>
      <c r="BC213" s="2169"/>
      <c r="BD213" s="1673"/>
      <c r="BE213" s="1655"/>
      <c r="BF213" s="1655"/>
      <c r="BG213" s="1655"/>
      <c r="BH213" s="1655"/>
    </row>
    <row customHeight="1" ht="14.25">
      <c r="A214" s="1386"/>
      <c r="B214" s="1386"/>
      <c r="C214" s="1386"/>
      <c r="D214" s="1386"/>
      <c r="E214" s="2174"/>
      <c r="F214" s="2174"/>
      <c r="G214" s="2174"/>
      <c r="H214" s="2174"/>
      <c r="I214" s="2201"/>
      <c r="J214" s="2201"/>
      <c r="K214" s="2171" t="str">
        <f>S48&amp;".30"</f>
        <v>1.1.1.30</v>
      </c>
      <c r="L214" s="1392"/>
      <c r="M214" s="1810"/>
      <c r="N214" s="1810"/>
      <c r="O214" s="1810"/>
      <c r="P214" s="2172"/>
      <c r="Q214" s="2172"/>
      <c r="R214" s="2253"/>
      <c r="S214" s="2248"/>
      <c r="T214" s="2314"/>
      <c r="U214" s="280"/>
      <c r="V214" s="5503"/>
      <c r="W214" s="5504"/>
      <c r="X214" s="5505"/>
      <c r="Y214" s="5506"/>
      <c r="Z214" s="5507"/>
      <c r="AA214" s="5508"/>
      <c r="AB214" s="5509"/>
      <c r="AC214" s="5510"/>
      <c r="AD214" s="2005"/>
      <c r="AE214" s="2233"/>
      <c r="AF214" s="2366"/>
      <c r="AG214" s="5170" t="s">
        <v>24</v>
      </c>
      <c r="AH214" s="1928"/>
      <c r="AI214" s="2233"/>
      <c r="AJ214" s="2366"/>
      <c r="AK214" s="2464" t="s">
        <v>24</v>
      </c>
      <c r="AL214" s="1928"/>
      <c r="AM214" s="5511"/>
      <c r="AN214" s="5512"/>
      <c r="AO214" s="5513" t="s">
        <v>1720</v>
      </c>
      <c r="AP214" s="5514"/>
      <c r="AQ214" s="5515"/>
      <c r="AR214" s="5516"/>
      <c r="AS214" s="5517"/>
      <c r="AT214" s="5518"/>
      <c r="AU214" s="5519"/>
      <c r="AV214" s="5520"/>
      <c r="AW214" s="5521"/>
      <c r="AX214" s="5522"/>
      <c r="AY214" s="5523"/>
      <c r="AZ214" s="5524"/>
      <c r="BA214" s="5525"/>
      <c r="BB214" s="5526"/>
      <c r="BC214" s="2169"/>
      <c r="BD214" s="1673"/>
      <c r="BE214" s="1655"/>
      <c r="BF214" s="1655"/>
      <c r="BG214" s="1655"/>
      <c r="BH214" s="1655"/>
    </row>
    <row customHeight="1" ht="14.25">
      <c r="A215" s="1386"/>
      <c r="B215" s="1386"/>
      <c r="C215" s="1386"/>
      <c r="D215" s="1386"/>
      <c r="E215" s="2174"/>
      <c r="F215" s="2174"/>
      <c r="G215" s="2174"/>
      <c r="H215" s="2174"/>
      <c r="I215" s="2201"/>
      <c r="J215" s="2201"/>
      <c r="K215" s="2171" t="str">
        <f>S48&amp;".30"</f>
        <v>1.1.1.30</v>
      </c>
      <c r="L215" s="1392"/>
      <c r="M215" s="1810"/>
      <c r="N215" s="1810"/>
      <c r="O215" s="1810"/>
      <c r="P215" s="2172"/>
      <c r="Q215" s="2172"/>
      <c r="R215" s="2253"/>
      <c r="S215" s="2248"/>
      <c r="T215" s="2314"/>
      <c r="U215" s="280"/>
      <c r="V215" s="5527"/>
      <c r="W215" s="5528"/>
      <c r="X215" s="5529"/>
      <c r="Y215" s="5530"/>
      <c r="Z215" s="5531"/>
      <c r="AA215" s="5532"/>
      <c r="AB215" s="5533"/>
      <c r="AC215" s="5534"/>
      <c r="AD215" s="2005"/>
      <c r="AE215" s="2233"/>
      <c r="AF215" s="2366"/>
      <c r="AG215" s="5170" t="s">
        <v>24</v>
      </c>
      <c r="AH215" s="1928"/>
      <c r="AI215" s="5535"/>
      <c r="AJ215" s="5536"/>
      <c r="AK215" s="5537" t="s">
        <v>1721</v>
      </c>
      <c r="AL215" s="5538"/>
      <c r="AM215" s="5539"/>
      <c r="AN215" s="5540"/>
      <c r="AO215" s="5541"/>
      <c r="AP215" s="5542"/>
      <c r="AQ215" s="5543"/>
      <c r="AR215" s="5544"/>
      <c r="AS215" s="5545"/>
      <c r="AT215" s="5546"/>
      <c r="AU215" s="5547"/>
      <c r="AV215" s="5548"/>
      <c r="AW215" s="5549"/>
      <c r="AX215" s="5550"/>
      <c r="AY215" s="5551"/>
      <c r="AZ215" s="5552"/>
      <c r="BA215" s="5553"/>
      <c r="BB215" s="5554"/>
      <c r="BC215" s="2169"/>
      <c r="BD215" s="1673"/>
      <c r="BE215" s="1655"/>
      <c r="BF215" s="1655"/>
      <c r="BG215" s="1655"/>
      <c r="BH215" s="1655"/>
    </row>
    <row customHeight="1" ht="14.25">
      <c r="A216" s="1386"/>
      <c r="B216" s="1386"/>
      <c r="C216" s="1386"/>
      <c r="D216" s="1386"/>
      <c r="E216" s="2174"/>
      <c r="F216" s="2174"/>
      <c r="G216" s="2174"/>
      <c r="H216" s="2174"/>
      <c r="I216" s="2201"/>
      <c r="J216" s="2201"/>
      <c r="K216" s="2171" t="str">
        <f>S48&amp;".30"</f>
        <v>1.1.1.30</v>
      </c>
      <c r="L216" s="1392"/>
      <c r="M216" s="1810"/>
      <c r="N216" s="1810"/>
      <c r="O216" s="1810"/>
      <c r="P216" s="2172"/>
      <c r="Q216" s="2172"/>
      <c r="R216" s="2253"/>
      <c r="S216" s="2249"/>
      <c r="T216" s="2315"/>
      <c r="U216" s="280"/>
      <c r="V216" s="5555"/>
      <c r="W216" s="5556" t="str">
        <f>Z210&amp;"-"&amp;AB210</f>
        <v>-</v>
      </c>
      <c r="X216" s="5557"/>
      <c r="Y216" s="5558" t="str">
        <f>AB210&amp;"-"&amp;AD210</f>
        <v>-нет</v>
      </c>
      <c r="Z216" s="5559"/>
      <c r="AA216" s="5560"/>
      <c r="AB216" s="5561"/>
      <c r="AC216" s="5562"/>
      <c r="AD216" s="1933"/>
      <c r="AE216" s="5563"/>
      <c r="AF216" s="5564"/>
      <c r="AG216" s="5565" t="s">
        <v>1722</v>
      </c>
      <c r="AH216" s="5566"/>
      <c r="AI216" s="5567"/>
      <c r="AJ216" s="5568"/>
      <c r="AK216" s="5569"/>
      <c r="AL216" s="5570"/>
      <c r="AM216" s="5571"/>
      <c r="AN216" s="5572"/>
      <c r="AO216" s="5573"/>
      <c r="AP216" s="5574"/>
      <c r="AQ216" s="5575"/>
      <c r="AR216" s="5576"/>
      <c r="AS216" s="5577"/>
      <c r="AT216" s="5578"/>
      <c r="AU216" s="5579" t="str">
        <f>AX210&amp;"-"&amp;AZ210</f>
        <v>45292.547789351855-45657.54835648148</v>
      </c>
      <c r="AV216" s="5580"/>
      <c r="AW216" s="5581" t="str">
        <f>AZ210&amp;"-"&amp;BB210</f>
        <v>45657.54835648148-</v>
      </c>
      <c r="AX216" s="5582"/>
      <c r="AY216" s="5583"/>
      <c r="AZ216" s="5584"/>
      <c r="BA216" s="5585"/>
      <c r="BB216" s="5586" t="str">
        <f>BE210&amp;"-"&amp;BG210</f>
        <v>-</v>
      </c>
      <c r="BC216" s="2169"/>
      <c r="BD216" s="1673"/>
      <c r="BE216" s="1655"/>
      <c r="BF216" s="1655" t="str">
        <f>IF(T216="","",T216)</f>
        <v/>
      </c>
      <c r="BG216" s="1655"/>
      <c r="BH216" s="1655"/>
    </row>
    <row customHeight="1" ht="70.83333333333333">
      <c r="A217" s="1386"/>
      <c r="B217" s="1386"/>
      <c r="C217" s="1386"/>
      <c r="D217" s="1386"/>
      <c r="E217" s="2174"/>
      <c r="F217" s="2174"/>
      <c r="G217" s="2174"/>
      <c r="H217" s="2174"/>
      <c r="I217" s="2201"/>
      <c r="J217" s="2201"/>
      <c r="K217" s="2171" t="str">
        <f>S48&amp;".32"</f>
        <v>1.1.1.32</v>
      </c>
      <c r="L217" s="1392"/>
      <c r="M217" s="1810"/>
      <c r="N217" s="1810"/>
      <c r="O217" s="1810"/>
      <c r="P217" s="2172"/>
      <c r="Q217" s="2172"/>
      <c r="R217" s="680" t="s">
        <v>102</v>
      </c>
      <c r="S217" s="2247" t="str">
        <f>$K217</f>
        <v>1.1.1.32</v>
      </c>
      <c r="T217" s="2313" t="s">
        <v>1778</v>
      </c>
      <c r="U217" s="280"/>
      <c r="V217" s="749"/>
      <c r="W217" s="1278"/>
      <c r="X217" s="749"/>
      <c r="Y217" s="1278"/>
      <c r="Z217" s="2265"/>
      <c r="AA217" s="1928" t="s">
        <v>58</v>
      </c>
      <c r="AB217" s="2265"/>
      <c r="AC217" s="1928" t="s">
        <v>58</v>
      </c>
      <c r="AD217" s="2004" t="s">
        <v>56</v>
      </c>
      <c r="AE217" s="2233"/>
      <c r="AF217" s="2366">
        <v>1</v>
      </c>
      <c r="AG217" s="5170" t="s">
        <v>24</v>
      </c>
      <c r="AH217" s="1928" t="s">
        <v>56</v>
      </c>
      <c r="AI217" s="2233"/>
      <c r="AJ217" s="2366">
        <v>1</v>
      </c>
      <c r="AK217" s="2464" t="s">
        <v>24</v>
      </c>
      <c r="AL217" s="1928" t="s">
        <v>58</v>
      </c>
      <c r="AM217" s="2011"/>
      <c r="AN217" s="2366">
        <v>1</v>
      </c>
      <c r="AO217" s="2310">
        <v>1</v>
      </c>
      <c r="AP217" s="2311" t="s">
        <v>58</v>
      </c>
      <c r="AQ217" s="293"/>
      <c r="AR217" s="2366">
        <v>1</v>
      </c>
      <c r="AS217" s="2132" t="s">
        <v>1779</v>
      </c>
      <c r="AT217" s="749">
        <v>0</v>
      </c>
      <c r="AU217" s="1278">
        <v>0</v>
      </c>
      <c r="AV217" s="749">
        <f>AW217+AW217*20%</f>
        <v>5710.344</v>
      </c>
      <c r="AW217" s="1278">
        <v>4758.62</v>
      </c>
      <c r="AX217" s="2265">
        <v>45292.565671296295</v>
      </c>
      <c r="AY217" s="1928" t="s">
        <v>58</v>
      </c>
      <c r="AZ217" s="2265">
        <v>45657.569814814815</v>
      </c>
      <c r="BA217" s="1928" t="s">
        <v>58</v>
      </c>
      <c r="BB217" s="1371"/>
      <c r="BC217" s="2168" t="s">
        <v>1718</v>
      </c>
      <c r="BD217" s="1673"/>
      <c r="BE217" s="1655"/>
      <c r="BF217" s="1655" t="str">
        <f>IF(T217="","",T217)</f>
        <v>Ставка тарифа за протяженность: на прокладку (устройство) сети холодного водоснабжения из полиэтиленовых труб открытым способом при засыпке траншеи песком и восстановлением асфальтобетонного покрытия толщиной 12 см (без строительства водопроводных колодцев)</v>
      </c>
      <c r="BG217" s="1655"/>
      <c r="BH217" s="1655"/>
    </row>
    <row customHeight="1" ht="79.99999999999999">
      <c r="A218" s="1386"/>
      <c r="B218" s="1386"/>
      <c r="C218" s="1386"/>
      <c r="D218" s="1386"/>
      <c r="E218" s="2174"/>
      <c r="F218" s="2174"/>
      <c r="G218" s="2174"/>
      <c r="H218" s="2174"/>
      <c r="I218" s="2201"/>
      <c r="J218" s="2201"/>
      <c r="K218" s="2171" t="str">
        <f>S214&amp;".1"</f>
        <v>.1</v>
      </c>
      <c r="L218" s="1392"/>
      <c r="M218" s="1810"/>
      <c r="N218" s="1810"/>
      <c r="O218" s="1810"/>
      <c r="P218" s="2172"/>
      <c r="Q218" s="2172"/>
      <c r="R218" s="2253">
        <v>1</v>
      </c>
      <c r="S218" s="2247" t="str">
        <f>$K218</f>
        <v>.1</v>
      </c>
      <c r="T218" s="2313"/>
      <c r="U218" s="280"/>
      <c r="V218" s="749"/>
      <c r="W218" s="1278"/>
      <c r="X218" s="749"/>
      <c r="Y218" s="1278"/>
      <c r="Z218" s="2265"/>
      <c r="AA218" s="1928" t="s">
        <v>58</v>
      </c>
      <c r="AB218" s="2265"/>
      <c r="AC218" s="1928" t="s">
        <v>58</v>
      </c>
      <c r="AD218" s="2004" t="s">
        <v>58</v>
      </c>
      <c r="AE218" s="2233"/>
      <c r="AF218" s="2366">
        <v>1</v>
      </c>
      <c r="AG218" s="5170" t="s">
        <v>24</v>
      </c>
      <c r="AH218" s="1928" t="s">
        <v>58</v>
      </c>
      <c r="AI218" s="2233"/>
      <c r="AJ218" s="2366">
        <v>1</v>
      </c>
      <c r="AK218" s="2464" t="s">
        <v>24</v>
      </c>
      <c r="AL218" s="1928" t="s">
        <v>58</v>
      </c>
      <c r="AM218" s="2011"/>
      <c r="AN218" s="2366">
        <v>1</v>
      </c>
      <c r="AO218" s="2310"/>
      <c r="AP218" s="2311" t="s">
        <v>58</v>
      </c>
      <c r="AQ218" s="680" t="s">
        <v>102</v>
      </c>
      <c r="AR218" s="2366" t="s">
        <v>101</v>
      </c>
      <c r="AS218" s="2132" t="s">
        <v>1780</v>
      </c>
      <c r="AT218" s="749">
        <v>0</v>
      </c>
      <c r="AU218" s="1278">
        <v>0</v>
      </c>
      <c r="AV218" s="749">
        <f>AW218+AW218*20%</f>
        <v>6077.916</v>
      </c>
      <c r="AW218" s="1278">
        <v>5064.93</v>
      </c>
      <c r="AX218" s="2265">
        <v>45292.565671296295</v>
      </c>
      <c r="AY218" s="1928" t="s">
        <v>58</v>
      </c>
      <c r="AZ218" s="2265">
        <v>45657.569814814815</v>
      </c>
      <c r="BA218" s="1928" t="s">
        <v>58</v>
      </c>
      <c r="BB218" s="1371"/>
      <c r="BC218" s="2168" t="s">
        <v>1718</v>
      </c>
      <c r="BD218" s="1673"/>
      <c r="BE218" s="1655"/>
      <c r="BF218" s="1655" t="str">
        <f>IF(T218="","",T218)</f>
        <v/>
      </c>
      <c r="BG218" s="1655"/>
      <c r="BH218" s="1655"/>
    </row>
    <row customHeight="1" ht="79.99999999999999">
      <c r="A219" s="1386"/>
      <c r="B219" s="1386"/>
      <c r="C219" s="1386"/>
      <c r="D219" s="1386"/>
      <c r="E219" s="2174"/>
      <c r="F219" s="2174"/>
      <c r="G219" s="2174"/>
      <c r="H219" s="2174"/>
      <c r="I219" s="2201"/>
      <c r="J219" s="2201"/>
      <c r="K219" s="2171" t="str">
        <f>S215&amp;".1"</f>
        <v>.1</v>
      </c>
      <c r="L219" s="1392"/>
      <c r="M219" s="1810"/>
      <c r="N219" s="1810"/>
      <c r="O219" s="1810"/>
      <c r="P219" s="2172"/>
      <c r="Q219" s="2172"/>
      <c r="R219" s="2253">
        <v>1</v>
      </c>
      <c r="S219" s="2247" t="str">
        <f>$K219</f>
        <v>.1</v>
      </c>
      <c r="T219" s="2313"/>
      <c r="U219" s="280"/>
      <c r="V219" s="749"/>
      <c r="W219" s="1278"/>
      <c r="X219" s="749"/>
      <c r="Y219" s="1278"/>
      <c r="Z219" s="2265"/>
      <c r="AA219" s="1928" t="s">
        <v>58</v>
      </c>
      <c r="AB219" s="2265"/>
      <c r="AC219" s="1928" t="s">
        <v>58</v>
      </c>
      <c r="AD219" s="2004" t="s">
        <v>58</v>
      </c>
      <c r="AE219" s="2233"/>
      <c r="AF219" s="2366">
        <v>1</v>
      </c>
      <c r="AG219" s="5170" t="s">
        <v>24</v>
      </c>
      <c r="AH219" s="1928" t="s">
        <v>58</v>
      </c>
      <c r="AI219" s="2233"/>
      <c r="AJ219" s="2366">
        <v>1</v>
      </c>
      <c r="AK219" s="2464" t="s">
        <v>24</v>
      </c>
      <c r="AL219" s="1928" t="s">
        <v>58</v>
      </c>
      <c r="AM219" s="2011"/>
      <c r="AN219" s="2366">
        <v>1</v>
      </c>
      <c r="AO219" s="2310"/>
      <c r="AP219" s="2311" t="s">
        <v>58</v>
      </c>
      <c r="AQ219" s="680" t="s">
        <v>102</v>
      </c>
      <c r="AR219" s="2366" t="s">
        <v>89</v>
      </c>
      <c r="AS219" s="2132" t="s">
        <v>1781</v>
      </c>
      <c r="AT219" s="749">
        <v>0</v>
      </c>
      <c r="AU219" s="1278">
        <v>0</v>
      </c>
      <c r="AV219" s="749">
        <f>AW219+AW219*20%</f>
        <v>6400.32</v>
      </c>
      <c r="AW219" s="1278">
        <v>5333.6</v>
      </c>
      <c r="AX219" s="2265">
        <v>45292.56582175926</v>
      </c>
      <c r="AY219" s="1928" t="s">
        <v>58</v>
      </c>
      <c r="AZ219" s="2265">
        <v>45657.569814814815</v>
      </c>
      <c r="BA219" s="1928" t="s">
        <v>58</v>
      </c>
      <c r="BB219" s="1371"/>
      <c r="BC219" s="2168" t="s">
        <v>1718</v>
      </c>
      <c r="BD219" s="1673"/>
      <c r="BE219" s="1655"/>
      <c r="BF219" s="1655" t="str">
        <f>IF(T219="","",T219)</f>
        <v/>
      </c>
      <c r="BG219" s="1655"/>
      <c r="BH219" s="1655"/>
    </row>
    <row customHeight="1" ht="14.25">
      <c r="A220" s="1386"/>
      <c r="B220" s="1386"/>
      <c r="C220" s="1386"/>
      <c r="D220" s="1386"/>
      <c r="E220" s="2174"/>
      <c r="F220" s="2174"/>
      <c r="G220" s="2174"/>
      <c r="H220" s="2174"/>
      <c r="I220" s="2201"/>
      <c r="J220" s="2201"/>
      <c r="K220" s="2171" t="str">
        <f>S48&amp;".31"</f>
        <v>1.1.1.31</v>
      </c>
      <c r="L220" s="1392"/>
      <c r="M220" s="1810"/>
      <c r="N220" s="1810"/>
      <c r="O220" s="1810"/>
      <c r="P220" s="2172"/>
      <c r="Q220" s="2172"/>
      <c r="R220" s="2253"/>
      <c r="S220" s="2248"/>
      <c r="T220" s="2314"/>
      <c r="U220" s="280"/>
      <c r="V220" s="5587"/>
      <c r="W220" s="5588"/>
      <c r="X220" s="5589"/>
      <c r="Y220" s="5590"/>
      <c r="Z220" s="5591"/>
      <c r="AA220" s="5592"/>
      <c r="AB220" s="5593"/>
      <c r="AC220" s="5594"/>
      <c r="AD220" s="2005"/>
      <c r="AE220" s="2233"/>
      <c r="AF220" s="2366"/>
      <c r="AG220" s="5170" t="s">
        <v>24</v>
      </c>
      <c r="AH220" s="1928"/>
      <c r="AI220" s="2233"/>
      <c r="AJ220" s="2366"/>
      <c r="AK220" s="2464" t="s">
        <v>24</v>
      </c>
      <c r="AL220" s="1928"/>
      <c r="AM220" s="2019"/>
      <c r="AN220" s="2366"/>
      <c r="AO220" s="2310"/>
      <c r="AP220" s="2312"/>
      <c r="AQ220" s="5595"/>
      <c r="AR220" s="5596"/>
      <c r="AS220" s="5597" t="s">
        <v>1719</v>
      </c>
      <c r="AT220" s="5598"/>
      <c r="AU220" s="5599"/>
      <c r="AV220" s="5600"/>
      <c r="AW220" s="5601"/>
      <c r="AX220" s="5602"/>
      <c r="AY220" s="5603"/>
      <c r="AZ220" s="5604"/>
      <c r="BA220" s="5605"/>
      <c r="BB220" s="5606"/>
      <c r="BC220" s="2169"/>
      <c r="BD220" s="1673"/>
      <c r="BE220" s="1655"/>
      <c r="BF220" s="1655"/>
      <c r="BG220" s="1655"/>
      <c r="BH220" s="1655"/>
    </row>
    <row customHeight="1" ht="14.25">
      <c r="A221" s="1386"/>
      <c r="B221" s="1386"/>
      <c r="C221" s="1386"/>
      <c r="D221" s="1386"/>
      <c r="E221" s="2174"/>
      <c r="F221" s="2174"/>
      <c r="G221" s="2174"/>
      <c r="H221" s="2174"/>
      <c r="I221" s="2201"/>
      <c r="J221" s="2201"/>
      <c r="K221" s="2171" t="str">
        <f>S48&amp;".31"</f>
        <v>1.1.1.31</v>
      </c>
      <c r="L221" s="1392"/>
      <c r="M221" s="1810"/>
      <c r="N221" s="1810"/>
      <c r="O221" s="1810"/>
      <c r="P221" s="2172"/>
      <c r="Q221" s="2172"/>
      <c r="R221" s="2253"/>
      <c r="S221" s="2248"/>
      <c r="T221" s="2314"/>
      <c r="U221" s="280"/>
      <c r="V221" s="5607"/>
      <c r="W221" s="5608"/>
      <c r="X221" s="5609"/>
      <c r="Y221" s="5610"/>
      <c r="Z221" s="5611"/>
      <c r="AA221" s="5612"/>
      <c r="AB221" s="5613"/>
      <c r="AC221" s="5614"/>
      <c r="AD221" s="2005"/>
      <c r="AE221" s="2233"/>
      <c r="AF221" s="2366"/>
      <c r="AG221" s="5170" t="s">
        <v>24</v>
      </c>
      <c r="AH221" s="1928"/>
      <c r="AI221" s="2233"/>
      <c r="AJ221" s="2366"/>
      <c r="AK221" s="2464" t="s">
        <v>24</v>
      </c>
      <c r="AL221" s="1928"/>
      <c r="AM221" s="5615"/>
      <c r="AN221" s="5616"/>
      <c r="AO221" s="5617" t="s">
        <v>1720</v>
      </c>
      <c r="AP221" s="5618"/>
      <c r="AQ221" s="5619"/>
      <c r="AR221" s="5620"/>
      <c r="AS221" s="5621"/>
      <c r="AT221" s="5622"/>
      <c r="AU221" s="5623"/>
      <c r="AV221" s="5624"/>
      <c r="AW221" s="5625"/>
      <c r="AX221" s="5626"/>
      <c r="AY221" s="5627"/>
      <c r="AZ221" s="5628"/>
      <c r="BA221" s="5629"/>
      <c r="BB221" s="5630"/>
      <c r="BC221" s="2169"/>
      <c r="BD221" s="1673"/>
      <c r="BE221" s="1655"/>
      <c r="BF221" s="1655"/>
      <c r="BG221" s="1655"/>
      <c r="BH221" s="1655"/>
    </row>
    <row customHeight="1" ht="14.25">
      <c r="A222" s="1386"/>
      <c r="B222" s="1386"/>
      <c r="C222" s="1386"/>
      <c r="D222" s="1386"/>
      <c r="E222" s="2174"/>
      <c r="F222" s="2174"/>
      <c r="G222" s="2174"/>
      <c r="H222" s="2174"/>
      <c r="I222" s="2201"/>
      <c r="J222" s="2201"/>
      <c r="K222" s="2171" t="str">
        <f>S48&amp;".31"</f>
        <v>1.1.1.31</v>
      </c>
      <c r="L222" s="1392"/>
      <c r="M222" s="1810"/>
      <c r="N222" s="1810"/>
      <c r="O222" s="1810"/>
      <c r="P222" s="2172"/>
      <c r="Q222" s="2172"/>
      <c r="R222" s="2253"/>
      <c r="S222" s="2248"/>
      <c r="T222" s="2314"/>
      <c r="U222" s="280"/>
      <c r="V222" s="5631"/>
      <c r="W222" s="5632"/>
      <c r="X222" s="5633"/>
      <c r="Y222" s="5634"/>
      <c r="Z222" s="5635"/>
      <c r="AA222" s="5636"/>
      <c r="AB222" s="5637"/>
      <c r="AC222" s="5638"/>
      <c r="AD222" s="2005"/>
      <c r="AE222" s="2233"/>
      <c r="AF222" s="2366"/>
      <c r="AG222" s="5170" t="s">
        <v>24</v>
      </c>
      <c r="AH222" s="1928"/>
      <c r="AI222" s="5639"/>
      <c r="AJ222" s="5640"/>
      <c r="AK222" s="5641" t="s">
        <v>1721</v>
      </c>
      <c r="AL222" s="5642"/>
      <c r="AM222" s="5643"/>
      <c r="AN222" s="5644"/>
      <c r="AO222" s="5645"/>
      <c r="AP222" s="5646"/>
      <c r="AQ222" s="5647"/>
      <c r="AR222" s="5648"/>
      <c r="AS222" s="5649"/>
      <c r="AT222" s="5650"/>
      <c r="AU222" s="5651"/>
      <c r="AV222" s="5652"/>
      <c r="AW222" s="5653"/>
      <c r="AX222" s="5654"/>
      <c r="AY222" s="5655"/>
      <c r="AZ222" s="5656"/>
      <c r="BA222" s="5657"/>
      <c r="BB222" s="5658"/>
      <c r="BC222" s="2169"/>
      <c r="BD222" s="1673"/>
      <c r="BE222" s="1655"/>
      <c r="BF222" s="1655"/>
      <c r="BG222" s="1655"/>
      <c r="BH222" s="1655"/>
    </row>
    <row customHeight="1" ht="14.25">
      <c r="A223" s="1386"/>
      <c r="B223" s="1386"/>
      <c r="C223" s="1386"/>
      <c r="D223" s="1386"/>
      <c r="E223" s="2174"/>
      <c r="F223" s="2174"/>
      <c r="G223" s="2174"/>
      <c r="H223" s="2174"/>
      <c r="I223" s="2201"/>
      <c r="J223" s="2201"/>
      <c r="K223" s="2171" t="str">
        <f>S48&amp;".31"</f>
        <v>1.1.1.31</v>
      </c>
      <c r="L223" s="1392"/>
      <c r="M223" s="1810"/>
      <c r="N223" s="1810"/>
      <c r="O223" s="1810"/>
      <c r="P223" s="2172"/>
      <c r="Q223" s="2172"/>
      <c r="R223" s="2253"/>
      <c r="S223" s="2249"/>
      <c r="T223" s="2315"/>
      <c r="U223" s="280"/>
      <c r="V223" s="5659"/>
      <c r="W223" s="5660" t="str">
        <f>Z217&amp;"-"&amp;AB217</f>
        <v>-</v>
      </c>
      <c r="X223" s="5661"/>
      <c r="Y223" s="5662" t="str">
        <f>AB217&amp;"-"&amp;AD217</f>
        <v>-нет</v>
      </c>
      <c r="Z223" s="5663"/>
      <c r="AA223" s="5664"/>
      <c r="AB223" s="5665"/>
      <c r="AC223" s="5666"/>
      <c r="AD223" s="1933"/>
      <c r="AE223" s="5667"/>
      <c r="AF223" s="5668"/>
      <c r="AG223" s="5669" t="s">
        <v>1722</v>
      </c>
      <c r="AH223" s="5670"/>
      <c r="AI223" s="5671"/>
      <c r="AJ223" s="5672"/>
      <c r="AK223" s="5673"/>
      <c r="AL223" s="5674"/>
      <c r="AM223" s="5675"/>
      <c r="AN223" s="5676"/>
      <c r="AO223" s="5677"/>
      <c r="AP223" s="5678"/>
      <c r="AQ223" s="5679"/>
      <c r="AR223" s="5680"/>
      <c r="AS223" s="5681"/>
      <c r="AT223" s="5682"/>
      <c r="AU223" s="5683" t="str">
        <f>AX217&amp;"-"&amp;AZ217</f>
        <v>45292.565671296295-45657.569814814815</v>
      </c>
      <c r="AV223" s="5684"/>
      <c r="AW223" s="5685" t="str">
        <f>AZ217&amp;"-"&amp;BB217</f>
        <v>45657.569814814815-</v>
      </c>
      <c r="AX223" s="5686"/>
      <c r="AY223" s="5687"/>
      <c r="AZ223" s="5688"/>
      <c r="BA223" s="5689"/>
      <c r="BB223" s="5690" t="str">
        <f>BE217&amp;"-"&amp;BG217</f>
        <v>-</v>
      </c>
      <c r="BC223" s="2169"/>
      <c r="BD223" s="1673"/>
      <c r="BE223" s="1655"/>
      <c r="BF223" s="1655" t="str">
        <f>IF(T223="","",T223)</f>
        <v/>
      </c>
      <c r="BG223" s="1655"/>
      <c r="BH223" s="1655"/>
    </row>
    <row customHeight="1" ht="70.83333333333333">
      <c r="A224" s="1386"/>
      <c r="B224" s="1386"/>
      <c r="C224" s="1386"/>
      <c r="D224" s="1386"/>
      <c r="E224" s="2174"/>
      <c r="F224" s="2174"/>
      <c r="G224" s="2174"/>
      <c r="H224" s="2174"/>
      <c r="I224" s="2201"/>
      <c r="J224" s="2201"/>
      <c r="K224" s="2171" t="str">
        <f>S48&amp;".33"</f>
        <v>1.1.1.33</v>
      </c>
      <c r="L224" s="1392"/>
      <c r="M224" s="1810"/>
      <c r="N224" s="1810"/>
      <c r="O224" s="1810"/>
      <c r="P224" s="2172"/>
      <c r="Q224" s="2172"/>
      <c r="R224" s="680" t="s">
        <v>102</v>
      </c>
      <c r="S224" s="2247" t="str">
        <f>$K224</f>
        <v>1.1.1.33</v>
      </c>
      <c r="T224" s="2313" t="s">
        <v>1782</v>
      </c>
      <c r="U224" s="280"/>
      <c r="V224" s="749"/>
      <c r="W224" s="1278"/>
      <c r="X224" s="749"/>
      <c r="Y224" s="1278"/>
      <c r="Z224" s="2265"/>
      <c r="AA224" s="1928" t="s">
        <v>58</v>
      </c>
      <c r="AB224" s="2265"/>
      <c r="AC224" s="1928" t="s">
        <v>58</v>
      </c>
      <c r="AD224" s="2004" t="s">
        <v>56</v>
      </c>
      <c r="AE224" s="2233"/>
      <c r="AF224" s="2366">
        <v>1</v>
      </c>
      <c r="AG224" s="5170" t="s">
        <v>24</v>
      </c>
      <c r="AH224" s="1928" t="s">
        <v>56</v>
      </c>
      <c r="AI224" s="2233"/>
      <c r="AJ224" s="2366">
        <v>1</v>
      </c>
      <c r="AK224" s="2464" t="s">
        <v>24</v>
      </c>
      <c r="AL224" s="1928" t="s">
        <v>58</v>
      </c>
      <c r="AM224" s="2011"/>
      <c r="AN224" s="2366">
        <v>1</v>
      </c>
      <c r="AO224" s="2310">
        <v>1</v>
      </c>
      <c r="AP224" s="2311" t="s">
        <v>58</v>
      </c>
      <c r="AQ224" s="293"/>
      <c r="AR224" s="2366">
        <v>1</v>
      </c>
      <c r="AS224" s="2132" t="s">
        <v>1783</v>
      </c>
      <c r="AT224" s="749">
        <v>0</v>
      </c>
      <c r="AU224" s="1278">
        <v>0</v>
      </c>
      <c r="AV224" s="749">
        <f>AW224+AW224*20%</f>
        <v>6487.836</v>
      </c>
      <c r="AW224" s="1278">
        <v>5406.53</v>
      </c>
      <c r="AX224" s="2265">
        <v>45292.56590277778</v>
      </c>
      <c r="AY224" s="1928" t="s">
        <v>58</v>
      </c>
      <c r="AZ224" s="2265">
        <v>45657.569606481484</v>
      </c>
      <c r="BA224" s="1928" t="s">
        <v>58</v>
      </c>
      <c r="BB224" s="1371"/>
      <c r="BC224" s="2168" t="s">
        <v>1718</v>
      </c>
      <c r="BD224" s="1673"/>
      <c r="BE224" s="1655"/>
      <c r="BF224" s="1655" t="str">
        <f>IF(T224="","",T224)</f>
        <v>Ставка тарифа за протяженность: на прокладку (устройство) сети холодного водоснабжения из полиэтиленовых труб открытым способом при засыпке траншеи песком и восстановлением асфальтобетонного покрытия толщиной 18 см (без строительства водопроводных колодцев)</v>
      </c>
      <c r="BG224" s="1655"/>
      <c r="BH224" s="1655"/>
    </row>
    <row customHeight="1" ht="70.83333333333333">
      <c r="A225" s="1386"/>
      <c r="B225" s="1386"/>
      <c r="C225" s="1386"/>
      <c r="D225" s="1386"/>
      <c r="E225" s="2174"/>
      <c r="F225" s="2174"/>
      <c r="G225" s="2174"/>
      <c r="H225" s="2174"/>
      <c r="I225" s="2201"/>
      <c r="J225" s="2201"/>
      <c r="K225" s="2171" t="str">
        <f>S221&amp;".1"</f>
        <v>.1</v>
      </c>
      <c r="L225" s="1392"/>
      <c r="M225" s="1810"/>
      <c r="N225" s="1810"/>
      <c r="O225" s="1810"/>
      <c r="P225" s="2172"/>
      <c r="Q225" s="2172"/>
      <c r="R225" s="2253">
        <v>1</v>
      </c>
      <c r="S225" s="2247" t="str">
        <f>$K225</f>
        <v>.1</v>
      </c>
      <c r="T225" s="2313"/>
      <c r="U225" s="280"/>
      <c r="V225" s="749"/>
      <c r="W225" s="1278"/>
      <c r="X225" s="749"/>
      <c r="Y225" s="1278"/>
      <c r="Z225" s="2265"/>
      <c r="AA225" s="1928" t="s">
        <v>58</v>
      </c>
      <c r="AB225" s="2265"/>
      <c r="AC225" s="1928" t="s">
        <v>58</v>
      </c>
      <c r="AD225" s="2004" t="s">
        <v>58</v>
      </c>
      <c r="AE225" s="2233"/>
      <c r="AF225" s="2366">
        <v>1</v>
      </c>
      <c r="AG225" s="5170" t="s">
        <v>24</v>
      </c>
      <c r="AH225" s="1928" t="s">
        <v>58</v>
      </c>
      <c r="AI225" s="2233"/>
      <c r="AJ225" s="2366">
        <v>1</v>
      </c>
      <c r="AK225" s="2464" t="s">
        <v>24</v>
      </c>
      <c r="AL225" s="1928" t="s">
        <v>58</v>
      </c>
      <c r="AM225" s="2011"/>
      <c r="AN225" s="2366">
        <v>1</v>
      </c>
      <c r="AO225" s="2310"/>
      <c r="AP225" s="2311" t="s">
        <v>58</v>
      </c>
      <c r="AQ225" s="680" t="s">
        <v>102</v>
      </c>
      <c r="AR225" s="2366" t="s">
        <v>101</v>
      </c>
      <c r="AS225" s="2132" t="s">
        <v>1784</v>
      </c>
      <c r="AT225" s="749">
        <v>0</v>
      </c>
      <c r="AU225" s="1278">
        <v>0</v>
      </c>
      <c r="AV225" s="749">
        <f>AW225+AW225*20%</f>
        <v>6855.408</v>
      </c>
      <c r="AW225" s="1278">
        <v>5712.84</v>
      </c>
      <c r="AX225" s="2265">
        <v>45292.56590277778</v>
      </c>
      <c r="AY225" s="1928" t="s">
        <v>58</v>
      </c>
      <c r="AZ225" s="2265">
        <v>45657.569606481484</v>
      </c>
      <c r="BA225" s="1928" t="s">
        <v>58</v>
      </c>
      <c r="BB225" s="1371"/>
      <c r="BC225" s="2168" t="s">
        <v>1718</v>
      </c>
      <c r="BD225" s="1673"/>
      <c r="BE225" s="1655"/>
      <c r="BF225" s="1655" t="str">
        <f>IF(T225="","",T225)</f>
        <v/>
      </c>
      <c r="BG225" s="1655"/>
      <c r="BH225" s="1655"/>
    </row>
    <row customHeight="1" ht="70.83333333333333">
      <c r="A226" s="1386"/>
      <c r="B226" s="1386"/>
      <c r="C226" s="1386"/>
      <c r="D226" s="1386"/>
      <c r="E226" s="2174"/>
      <c r="F226" s="2174"/>
      <c r="G226" s="2174"/>
      <c r="H226" s="2174"/>
      <c r="I226" s="2201"/>
      <c r="J226" s="2201"/>
      <c r="K226" s="2171" t="str">
        <f>S222&amp;".1"</f>
        <v>.1</v>
      </c>
      <c r="L226" s="1392"/>
      <c r="M226" s="1810"/>
      <c r="N226" s="1810"/>
      <c r="O226" s="1810"/>
      <c r="P226" s="2172"/>
      <c r="Q226" s="2172"/>
      <c r="R226" s="2253">
        <v>1</v>
      </c>
      <c r="S226" s="2247" t="str">
        <f>$K226</f>
        <v>.1</v>
      </c>
      <c r="T226" s="2313"/>
      <c r="U226" s="280"/>
      <c r="V226" s="749"/>
      <c r="W226" s="1278"/>
      <c r="X226" s="749"/>
      <c r="Y226" s="1278"/>
      <c r="Z226" s="2265"/>
      <c r="AA226" s="1928" t="s">
        <v>58</v>
      </c>
      <c r="AB226" s="2265"/>
      <c r="AC226" s="1928" t="s">
        <v>58</v>
      </c>
      <c r="AD226" s="2004" t="s">
        <v>58</v>
      </c>
      <c r="AE226" s="2233"/>
      <c r="AF226" s="2366">
        <v>1</v>
      </c>
      <c r="AG226" s="5170" t="s">
        <v>24</v>
      </c>
      <c r="AH226" s="1928" t="s">
        <v>58</v>
      </c>
      <c r="AI226" s="2233"/>
      <c r="AJ226" s="2366">
        <v>1</v>
      </c>
      <c r="AK226" s="2464" t="s">
        <v>24</v>
      </c>
      <c r="AL226" s="1928" t="s">
        <v>58</v>
      </c>
      <c r="AM226" s="2011"/>
      <c r="AN226" s="2366">
        <v>1</v>
      </c>
      <c r="AO226" s="2310"/>
      <c r="AP226" s="2311" t="s">
        <v>58</v>
      </c>
      <c r="AQ226" s="680" t="s">
        <v>102</v>
      </c>
      <c r="AR226" s="2366" t="s">
        <v>89</v>
      </c>
      <c r="AS226" s="2132" t="s">
        <v>1785</v>
      </c>
      <c r="AT226" s="749">
        <v>0</v>
      </c>
      <c r="AU226" s="1278">
        <v>0</v>
      </c>
      <c r="AV226" s="749">
        <f>AW226+AW226*20%</f>
        <v>6999.648</v>
      </c>
      <c r="AW226" s="1278">
        <v>5833.04</v>
      </c>
      <c r="AX226" s="2265">
        <v>45292.56590277778</v>
      </c>
      <c r="AY226" s="1928" t="s">
        <v>58</v>
      </c>
      <c r="AZ226" s="2265">
        <v>45657.569606481484</v>
      </c>
      <c r="BA226" s="1928" t="s">
        <v>58</v>
      </c>
      <c r="BB226" s="1371"/>
      <c r="BC226" s="2168" t="s">
        <v>1718</v>
      </c>
      <c r="BD226" s="1673"/>
      <c r="BE226" s="1655"/>
      <c r="BF226" s="1655" t="str">
        <f>IF(T226="","",T226)</f>
        <v/>
      </c>
      <c r="BG226" s="1655"/>
      <c r="BH226" s="1655"/>
    </row>
    <row customHeight="1" ht="21.666666666666668">
      <c r="A227" s="1386"/>
      <c r="B227" s="1386"/>
      <c r="C227" s="1386"/>
      <c r="D227" s="1386"/>
      <c r="E227" s="2174"/>
      <c r="F227" s="2174"/>
      <c r="G227" s="2174"/>
      <c r="H227" s="2174"/>
      <c r="I227" s="2201"/>
      <c r="J227" s="2201"/>
      <c r="K227" s="2171" t="str">
        <f>S48&amp;".32"</f>
        <v>1.1.1.32</v>
      </c>
      <c r="L227" s="1392"/>
      <c r="M227" s="1810"/>
      <c r="N227" s="1810"/>
      <c r="O227" s="1810"/>
      <c r="P227" s="2172"/>
      <c r="Q227" s="2172"/>
      <c r="R227" s="2253"/>
      <c r="S227" s="2248"/>
      <c r="T227" s="2314"/>
      <c r="U227" s="280"/>
      <c r="V227" s="5691"/>
      <c r="W227" s="5692"/>
      <c r="X227" s="5693"/>
      <c r="Y227" s="5694"/>
      <c r="Z227" s="5695"/>
      <c r="AA227" s="5696"/>
      <c r="AB227" s="5697"/>
      <c r="AC227" s="5698"/>
      <c r="AD227" s="2005"/>
      <c r="AE227" s="2233"/>
      <c r="AF227" s="2366"/>
      <c r="AG227" s="5170" t="s">
        <v>24</v>
      </c>
      <c r="AH227" s="1928"/>
      <c r="AI227" s="2233"/>
      <c r="AJ227" s="2366"/>
      <c r="AK227" s="2464" t="s">
        <v>24</v>
      </c>
      <c r="AL227" s="1928"/>
      <c r="AM227" s="2019"/>
      <c r="AN227" s="2366"/>
      <c r="AO227" s="2310"/>
      <c r="AP227" s="2312"/>
      <c r="AQ227" s="5699"/>
      <c r="AR227" s="5700"/>
      <c r="AS227" s="5701" t="s">
        <v>1719</v>
      </c>
      <c r="AT227" s="5702"/>
      <c r="AU227" s="5703"/>
      <c r="AV227" s="5704"/>
      <c r="AW227" s="5705"/>
      <c r="AX227" s="5706"/>
      <c r="AY227" s="5707"/>
      <c r="AZ227" s="5708"/>
      <c r="BA227" s="5709"/>
      <c r="BB227" s="5710"/>
      <c r="BC227" s="2169"/>
      <c r="BD227" s="1673"/>
      <c r="BE227" s="1655"/>
      <c r="BF227" s="1655"/>
      <c r="BG227" s="1655"/>
      <c r="BH227" s="1655"/>
    </row>
    <row customHeight="1" ht="14.25">
      <c r="A228" s="1386"/>
      <c r="B228" s="1386"/>
      <c r="C228" s="1386"/>
      <c r="D228" s="1386"/>
      <c r="E228" s="2174"/>
      <c r="F228" s="2174"/>
      <c r="G228" s="2174"/>
      <c r="H228" s="2174"/>
      <c r="I228" s="2201"/>
      <c r="J228" s="2201"/>
      <c r="K228" s="2171" t="str">
        <f>S48&amp;".32"</f>
        <v>1.1.1.32</v>
      </c>
      <c r="L228" s="1392"/>
      <c r="M228" s="1810"/>
      <c r="N228" s="1810"/>
      <c r="O228" s="1810"/>
      <c r="P228" s="2172"/>
      <c r="Q228" s="2172"/>
      <c r="R228" s="2253"/>
      <c r="S228" s="2248"/>
      <c r="T228" s="2314"/>
      <c r="U228" s="280"/>
      <c r="V228" s="5711"/>
      <c r="W228" s="5712"/>
      <c r="X228" s="5713"/>
      <c r="Y228" s="5714"/>
      <c r="Z228" s="5715"/>
      <c r="AA228" s="5716"/>
      <c r="AB228" s="5717"/>
      <c r="AC228" s="5718"/>
      <c r="AD228" s="2005"/>
      <c r="AE228" s="2233"/>
      <c r="AF228" s="2366"/>
      <c r="AG228" s="5170" t="s">
        <v>24</v>
      </c>
      <c r="AH228" s="1928"/>
      <c r="AI228" s="2233"/>
      <c r="AJ228" s="2366"/>
      <c r="AK228" s="2464" t="s">
        <v>24</v>
      </c>
      <c r="AL228" s="1928"/>
      <c r="AM228" s="5719"/>
      <c r="AN228" s="5720"/>
      <c r="AO228" s="5721" t="s">
        <v>1720</v>
      </c>
      <c r="AP228" s="5722"/>
      <c r="AQ228" s="5723"/>
      <c r="AR228" s="5724"/>
      <c r="AS228" s="5725"/>
      <c r="AT228" s="5726"/>
      <c r="AU228" s="5727"/>
      <c r="AV228" s="5728"/>
      <c r="AW228" s="5729"/>
      <c r="AX228" s="5730"/>
      <c r="AY228" s="5731"/>
      <c r="AZ228" s="5732"/>
      <c r="BA228" s="5733"/>
      <c r="BB228" s="5734"/>
      <c r="BC228" s="2169"/>
      <c r="BD228" s="1673"/>
      <c r="BE228" s="1655"/>
      <c r="BF228" s="1655"/>
      <c r="BG228" s="1655"/>
      <c r="BH228" s="1655"/>
    </row>
    <row customHeight="1" ht="14.25">
      <c r="A229" s="1386"/>
      <c r="B229" s="1386"/>
      <c r="C229" s="1386"/>
      <c r="D229" s="1386"/>
      <c r="E229" s="2174"/>
      <c r="F229" s="2174"/>
      <c r="G229" s="2174"/>
      <c r="H229" s="2174"/>
      <c r="I229" s="2201"/>
      <c r="J229" s="2201"/>
      <c r="K229" s="2171" t="str">
        <f>S48&amp;".32"</f>
        <v>1.1.1.32</v>
      </c>
      <c r="L229" s="1392"/>
      <c r="M229" s="1810"/>
      <c r="N229" s="1810"/>
      <c r="O229" s="1810"/>
      <c r="P229" s="2172"/>
      <c r="Q229" s="2172"/>
      <c r="R229" s="2253"/>
      <c r="S229" s="2248"/>
      <c r="T229" s="2314"/>
      <c r="U229" s="280"/>
      <c r="V229" s="5735"/>
      <c r="W229" s="5736"/>
      <c r="X229" s="5737"/>
      <c r="Y229" s="5738"/>
      <c r="Z229" s="5739"/>
      <c r="AA229" s="5740"/>
      <c r="AB229" s="5741"/>
      <c r="AC229" s="5742"/>
      <c r="AD229" s="2005"/>
      <c r="AE229" s="2233"/>
      <c r="AF229" s="2366"/>
      <c r="AG229" s="5170" t="s">
        <v>24</v>
      </c>
      <c r="AH229" s="1928"/>
      <c r="AI229" s="5743"/>
      <c r="AJ229" s="5744"/>
      <c r="AK229" s="5745" t="s">
        <v>1721</v>
      </c>
      <c r="AL229" s="5746"/>
      <c r="AM229" s="5747"/>
      <c r="AN229" s="5748"/>
      <c r="AO229" s="5749"/>
      <c r="AP229" s="5750"/>
      <c r="AQ229" s="5751"/>
      <c r="AR229" s="5752"/>
      <c r="AS229" s="5753"/>
      <c r="AT229" s="5754"/>
      <c r="AU229" s="5755"/>
      <c r="AV229" s="5756"/>
      <c r="AW229" s="5757"/>
      <c r="AX229" s="5758"/>
      <c r="AY229" s="5759"/>
      <c r="AZ229" s="5760"/>
      <c r="BA229" s="5761"/>
      <c r="BB229" s="5762"/>
      <c r="BC229" s="2169"/>
      <c r="BD229" s="1673"/>
      <c r="BE229" s="1655"/>
      <c r="BF229" s="1655"/>
      <c r="BG229" s="1655"/>
      <c r="BH229" s="1655"/>
    </row>
    <row customHeight="1" ht="14.25">
      <c r="A230" s="1386"/>
      <c r="B230" s="1386"/>
      <c r="C230" s="1386"/>
      <c r="D230" s="1386"/>
      <c r="E230" s="2174"/>
      <c r="F230" s="2174"/>
      <c r="G230" s="2174"/>
      <c r="H230" s="2174"/>
      <c r="I230" s="2201"/>
      <c r="J230" s="2201"/>
      <c r="K230" s="2171" t="str">
        <f>S48&amp;".32"</f>
        <v>1.1.1.32</v>
      </c>
      <c r="L230" s="1392"/>
      <c r="M230" s="1810"/>
      <c r="N230" s="1810"/>
      <c r="O230" s="1810"/>
      <c r="P230" s="2172"/>
      <c r="Q230" s="2172"/>
      <c r="R230" s="2253"/>
      <c r="S230" s="2249"/>
      <c r="T230" s="2315"/>
      <c r="U230" s="280"/>
      <c r="V230" s="5763"/>
      <c r="W230" s="5764" t="str">
        <f>Z224&amp;"-"&amp;AB224</f>
        <v>-</v>
      </c>
      <c r="X230" s="5765"/>
      <c r="Y230" s="5766" t="str">
        <f>AB224&amp;"-"&amp;AD224</f>
        <v>-нет</v>
      </c>
      <c r="Z230" s="5767"/>
      <c r="AA230" s="5768"/>
      <c r="AB230" s="5769"/>
      <c r="AC230" s="5770"/>
      <c r="AD230" s="1933"/>
      <c r="AE230" s="5771"/>
      <c r="AF230" s="5772"/>
      <c r="AG230" s="5773" t="s">
        <v>1722</v>
      </c>
      <c r="AH230" s="5774"/>
      <c r="AI230" s="5775"/>
      <c r="AJ230" s="5776"/>
      <c r="AK230" s="5777"/>
      <c r="AL230" s="5778"/>
      <c r="AM230" s="5779"/>
      <c r="AN230" s="5780"/>
      <c r="AO230" s="5781"/>
      <c r="AP230" s="5782"/>
      <c r="AQ230" s="5783"/>
      <c r="AR230" s="5784"/>
      <c r="AS230" s="5785"/>
      <c r="AT230" s="5786"/>
      <c r="AU230" s="5787" t="str">
        <f>AX224&amp;"-"&amp;AZ224</f>
        <v>45292.56590277778-45657.569606481484</v>
      </c>
      <c r="AV230" s="5788"/>
      <c r="AW230" s="5789" t="str">
        <f>AZ224&amp;"-"&amp;BB224</f>
        <v>45657.569606481484-</v>
      </c>
      <c r="AX230" s="5790"/>
      <c r="AY230" s="5791"/>
      <c r="AZ230" s="5792"/>
      <c r="BA230" s="5793"/>
      <c r="BB230" s="5794" t="str">
        <f>BE224&amp;"-"&amp;BG224</f>
        <v>-</v>
      </c>
      <c r="BC230" s="2169"/>
      <c r="BD230" s="1673"/>
      <c r="BE230" s="1655"/>
      <c r="BF230" s="1655" t="str">
        <f>IF(T230="","",T230)</f>
        <v/>
      </c>
      <c r="BG230" s="1655"/>
      <c r="BH230" s="1655"/>
    </row>
    <row customHeight="1" ht="70">
      <c r="A231" s="1386"/>
      <c r="B231" s="1386"/>
      <c r="C231" s="1386"/>
      <c r="D231" s="1386"/>
      <c r="E231" s="2174"/>
      <c r="F231" s="2174"/>
      <c r="G231" s="2174"/>
      <c r="H231" s="2174"/>
      <c r="I231" s="2201"/>
      <c r="J231" s="2201"/>
      <c r="K231" s="2171" t="str">
        <f>S48&amp;".34"</f>
        <v>1.1.1.34</v>
      </c>
      <c r="L231" s="1392"/>
      <c r="M231" s="1810"/>
      <c r="N231" s="1810"/>
      <c r="O231" s="1810"/>
      <c r="P231" s="2172"/>
      <c r="Q231" s="2172"/>
      <c r="R231" s="680" t="s">
        <v>102</v>
      </c>
      <c r="S231" s="2247" t="str">
        <f>$K231</f>
        <v>1.1.1.34</v>
      </c>
      <c r="T231" s="2313" t="s">
        <v>1786</v>
      </c>
      <c r="U231" s="280"/>
      <c r="V231" s="749"/>
      <c r="W231" s="1278"/>
      <c r="X231" s="749"/>
      <c r="Y231" s="1278"/>
      <c r="Z231" s="2265"/>
      <c r="AA231" s="1928" t="s">
        <v>58</v>
      </c>
      <c r="AB231" s="2265"/>
      <c r="AC231" s="1928" t="s">
        <v>58</v>
      </c>
      <c r="AD231" s="2004" t="s">
        <v>56</v>
      </c>
      <c r="AE231" s="2233"/>
      <c r="AF231" s="2366">
        <v>1</v>
      </c>
      <c r="AG231" s="5170" t="s">
        <v>24</v>
      </c>
      <c r="AH231" s="1928" t="s">
        <v>56</v>
      </c>
      <c r="AI231" s="2233"/>
      <c r="AJ231" s="2366">
        <v>1</v>
      </c>
      <c r="AK231" s="2464" t="s">
        <v>24</v>
      </c>
      <c r="AL231" s="1928" t="s">
        <v>58</v>
      </c>
      <c r="AM231" s="2011"/>
      <c r="AN231" s="2366">
        <v>1</v>
      </c>
      <c r="AO231" s="2310">
        <v>1</v>
      </c>
      <c r="AP231" s="2311" t="s">
        <v>58</v>
      </c>
      <c r="AQ231" s="293"/>
      <c r="AR231" s="2366">
        <v>1</v>
      </c>
      <c r="AS231" s="2132" t="s">
        <v>1787</v>
      </c>
      <c r="AT231" s="749">
        <v>0</v>
      </c>
      <c r="AU231" s="1278">
        <v>0</v>
      </c>
      <c r="AV231" s="749">
        <f>AW231+AW231*20%</f>
        <v>4326.564</v>
      </c>
      <c r="AW231" s="1278">
        <v>3605.47</v>
      </c>
      <c r="AX231" s="2265">
        <v>45292.56611111111</v>
      </c>
      <c r="AY231" s="1928" t="s">
        <v>58</v>
      </c>
      <c r="AZ231" s="2265">
        <v>45657.5694212963</v>
      </c>
      <c r="BA231" s="1928" t="s">
        <v>58</v>
      </c>
      <c r="BB231" s="1371"/>
      <c r="BC231" s="2168" t="s">
        <v>1718</v>
      </c>
      <c r="BD231" s="1673"/>
      <c r="BE231" s="1655"/>
      <c r="BF231" s="1655" t="str">
        <f>IF(T231="","",T231)</f>
        <v>Ставка тарифа за протяженность: на прокладку (устройство) сети холодного водоснабжения из стальных труб открытым способом при засыпке траншеи грунтом и восстановлением асфальтобетонного покрытия толщиной 5 см (без строительства водопроводных колодцев)</v>
      </c>
      <c r="BG231" s="1655"/>
      <c r="BH231" s="1655"/>
    </row>
    <row customHeight="1" ht="70">
      <c r="A232" s="1386"/>
      <c r="B232" s="1386"/>
      <c r="C232" s="1386"/>
      <c r="D232" s="1386"/>
      <c r="E232" s="2174"/>
      <c r="F232" s="2174"/>
      <c r="G232" s="2174"/>
      <c r="H232" s="2174"/>
      <c r="I232" s="2201"/>
      <c r="J232" s="2201"/>
      <c r="K232" s="2171" t="str">
        <f>S228&amp;".1"</f>
        <v>.1</v>
      </c>
      <c r="L232" s="1392"/>
      <c r="M232" s="1810"/>
      <c r="N232" s="1810"/>
      <c r="O232" s="1810"/>
      <c r="P232" s="2172"/>
      <c r="Q232" s="2172"/>
      <c r="R232" s="2253">
        <v>1</v>
      </c>
      <c r="S232" s="2247" t="str">
        <f>$K232</f>
        <v>.1</v>
      </c>
      <c r="T232" s="2313"/>
      <c r="U232" s="280"/>
      <c r="V232" s="749"/>
      <c r="W232" s="1278"/>
      <c r="X232" s="749"/>
      <c r="Y232" s="1278"/>
      <c r="Z232" s="2265"/>
      <c r="AA232" s="1928" t="s">
        <v>58</v>
      </c>
      <c r="AB232" s="2265"/>
      <c r="AC232" s="1928" t="s">
        <v>58</v>
      </c>
      <c r="AD232" s="2004" t="s">
        <v>58</v>
      </c>
      <c r="AE232" s="2233"/>
      <c r="AF232" s="2366">
        <v>1</v>
      </c>
      <c r="AG232" s="2317"/>
      <c r="AH232" s="1928" t="s">
        <v>58</v>
      </c>
      <c r="AI232" s="2233"/>
      <c r="AJ232" s="2366">
        <v>1</v>
      </c>
      <c r="AK232" s="2316" t="s">
        <v>24</v>
      </c>
      <c r="AL232" s="1928" t="s">
        <v>58</v>
      </c>
      <c r="AM232" s="2011"/>
      <c r="AN232" s="2366">
        <v>1</v>
      </c>
      <c r="AO232" s="2310"/>
      <c r="AP232" s="2311" t="s">
        <v>58</v>
      </c>
      <c r="AQ232" s="680" t="s">
        <v>102</v>
      </c>
      <c r="AR232" s="2366" t="s">
        <v>101</v>
      </c>
      <c r="AS232" s="2132" t="s">
        <v>1788</v>
      </c>
      <c r="AT232" s="749">
        <v>0</v>
      </c>
      <c r="AU232" s="1278">
        <v>0</v>
      </c>
      <c r="AV232" s="749">
        <f>AW232+AW232*20%</f>
        <v>4529.508</v>
      </c>
      <c r="AW232" s="1278">
        <v>3774.59</v>
      </c>
      <c r="AX232" s="2265">
        <v>45292.56611111111</v>
      </c>
      <c r="AY232" s="1928" t="s">
        <v>58</v>
      </c>
      <c r="AZ232" s="2265">
        <v>45657.5694212963</v>
      </c>
      <c r="BA232" s="1928" t="s">
        <v>58</v>
      </c>
      <c r="BB232" s="1371"/>
      <c r="BC232" s="2168" t="s">
        <v>1718</v>
      </c>
      <c r="BD232" s="1673"/>
      <c r="BE232" s="1655"/>
      <c r="BF232" s="1655" t="str">
        <f>IF(T232="","",T232)</f>
        <v/>
      </c>
      <c r="BG232" s="1655"/>
      <c r="BH232" s="1655"/>
    </row>
    <row customHeight="1" ht="70">
      <c r="A233" s="1386"/>
      <c r="B233" s="1386"/>
      <c r="C233" s="1386"/>
      <c r="D233" s="1386"/>
      <c r="E233" s="2174"/>
      <c r="F233" s="2174"/>
      <c r="G233" s="2174"/>
      <c r="H233" s="2174"/>
      <c r="I233" s="2201"/>
      <c r="J233" s="2201"/>
      <c r="K233" s="2171" t="str">
        <f>S229&amp;".1"</f>
        <v>.1</v>
      </c>
      <c r="L233" s="1392"/>
      <c r="M233" s="1810"/>
      <c r="N233" s="1810"/>
      <c r="O233" s="1810"/>
      <c r="P233" s="2172"/>
      <c r="Q233" s="2172"/>
      <c r="R233" s="2253">
        <v>1</v>
      </c>
      <c r="S233" s="2247" t="str">
        <f>$K233</f>
        <v>.1</v>
      </c>
      <c r="T233" s="2313"/>
      <c r="U233" s="280"/>
      <c r="V233" s="749"/>
      <c r="W233" s="1278"/>
      <c r="X233" s="749"/>
      <c r="Y233" s="1278"/>
      <c r="Z233" s="2265"/>
      <c r="AA233" s="1928" t="s">
        <v>58</v>
      </c>
      <c r="AB233" s="2265"/>
      <c r="AC233" s="1928" t="s">
        <v>58</v>
      </c>
      <c r="AD233" s="2004" t="s">
        <v>58</v>
      </c>
      <c r="AE233" s="2233"/>
      <c r="AF233" s="2366">
        <v>1</v>
      </c>
      <c r="AG233" s="2317"/>
      <c r="AH233" s="1928" t="s">
        <v>58</v>
      </c>
      <c r="AI233" s="2233"/>
      <c r="AJ233" s="2366">
        <v>1</v>
      </c>
      <c r="AK233" s="2316" t="s">
        <v>24</v>
      </c>
      <c r="AL233" s="1928" t="s">
        <v>58</v>
      </c>
      <c r="AM233" s="2011"/>
      <c r="AN233" s="2366">
        <v>1</v>
      </c>
      <c r="AO233" s="2310"/>
      <c r="AP233" s="2311" t="s">
        <v>58</v>
      </c>
      <c r="AQ233" s="680" t="s">
        <v>102</v>
      </c>
      <c r="AR233" s="2366" t="s">
        <v>89</v>
      </c>
      <c r="AS233" s="2132" t="s">
        <v>1789</v>
      </c>
      <c r="AT233" s="749">
        <v>0</v>
      </c>
      <c r="AU233" s="1278">
        <v>0</v>
      </c>
      <c r="AV233" s="749">
        <f>AW233+AW233*20%</f>
        <v>5038.908</v>
      </c>
      <c r="AW233" s="1278">
        <v>4199.09</v>
      </c>
      <c r="AX233" s="2265">
        <v>45292.56611111111</v>
      </c>
      <c r="AY233" s="1928" t="s">
        <v>58</v>
      </c>
      <c r="AZ233" s="2265">
        <v>45657.5694212963</v>
      </c>
      <c r="BA233" s="1928" t="s">
        <v>58</v>
      </c>
      <c r="BB233" s="1371"/>
      <c r="BC233" s="2168" t="s">
        <v>1718</v>
      </c>
      <c r="BD233" s="1673"/>
      <c r="BE233" s="1655"/>
      <c r="BF233" s="1655" t="str">
        <f>IF(T233="","",T233)</f>
        <v/>
      </c>
      <c r="BG233" s="1655"/>
      <c r="BH233" s="1655"/>
    </row>
    <row customHeight="1" ht="14.25">
      <c r="A234" s="1386"/>
      <c r="B234" s="1386"/>
      <c r="C234" s="1386"/>
      <c r="D234" s="1386"/>
      <c r="E234" s="2174"/>
      <c r="F234" s="2174"/>
      <c r="G234" s="2174"/>
      <c r="H234" s="2174"/>
      <c r="I234" s="2201"/>
      <c r="J234" s="2201"/>
      <c r="K234" s="2171" t="str">
        <f>S48&amp;".33"</f>
        <v>1.1.1.33</v>
      </c>
      <c r="L234" s="1392"/>
      <c r="M234" s="1810"/>
      <c r="N234" s="1810"/>
      <c r="O234" s="1810"/>
      <c r="P234" s="2172"/>
      <c r="Q234" s="2172"/>
      <c r="R234" s="2253"/>
      <c r="S234" s="2248"/>
      <c r="T234" s="2314"/>
      <c r="U234" s="280"/>
      <c r="V234" s="5795"/>
      <c r="W234" s="5796"/>
      <c r="X234" s="5797"/>
      <c r="Y234" s="5798"/>
      <c r="Z234" s="5799"/>
      <c r="AA234" s="5800"/>
      <c r="AB234" s="5801"/>
      <c r="AC234" s="5802"/>
      <c r="AD234" s="2005"/>
      <c r="AE234" s="2233"/>
      <c r="AF234" s="2366"/>
      <c r="AG234" s="5170" t="s">
        <v>24</v>
      </c>
      <c r="AH234" s="1928"/>
      <c r="AI234" s="2233"/>
      <c r="AJ234" s="2366"/>
      <c r="AK234" s="2464" t="s">
        <v>24</v>
      </c>
      <c r="AL234" s="1928"/>
      <c r="AM234" s="2019"/>
      <c r="AN234" s="2366"/>
      <c r="AO234" s="2310"/>
      <c r="AP234" s="2312"/>
      <c r="AQ234" s="5803"/>
      <c r="AR234" s="5804"/>
      <c r="AS234" s="5805" t="s">
        <v>1719</v>
      </c>
      <c r="AT234" s="5806"/>
      <c r="AU234" s="5807"/>
      <c r="AV234" s="5808"/>
      <c r="AW234" s="5809"/>
      <c r="AX234" s="5810"/>
      <c r="AY234" s="5811"/>
      <c r="AZ234" s="5812"/>
      <c r="BA234" s="5813"/>
      <c r="BB234" s="5814"/>
      <c r="BC234" s="2169"/>
      <c r="BD234" s="1673"/>
      <c r="BE234" s="1655"/>
      <c r="BF234" s="1655"/>
      <c r="BG234" s="1655"/>
      <c r="BH234" s="1655"/>
    </row>
    <row customHeight="1" ht="14.25">
      <c r="A235" s="1386"/>
      <c r="B235" s="1386"/>
      <c r="C235" s="1386"/>
      <c r="D235" s="1386"/>
      <c r="E235" s="2174"/>
      <c r="F235" s="2174"/>
      <c r="G235" s="2174"/>
      <c r="H235" s="2174"/>
      <c r="I235" s="2201"/>
      <c r="J235" s="2201"/>
      <c r="K235" s="2171" t="str">
        <f>S48&amp;".33"</f>
        <v>1.1.1.33</v>
      </c>
      <c r="L235" s="1392"/>
      <c r="M235" s="1810"/>
      <c r="N235" s="1810"/>
      <c r="O235" s="1810"/>
      <c r="P235" s="2172"/>
      <c r="Q235" s="2172"/>
      <c r="R235" s="2253"/>
      <c r="S235" s="2248"/>
      <c r="T235" s="2314"/>
      <c r="U235" s="280"/>
      <c r="V235" s="5815"/>
      <c r="W235" s="5816"/>
      <c r="X235" s="5817"/>
      <c r="Y235" s="5818"/>
      <c r="Z235" s="5819"/>
      <c r="AA235" s="5820"/>
      <c r="AB235" s="5821"/>
      <c r="AC235" s="5822"/>
      <c r="AD235" s="2005"/>
      <c r="AE235" s="2233"/>
      <c r="AF235" s="2366"/>
      <c r="AG235" s="5170" t="s">
        <v>24</v>
      </c>
      <c r="AH235" s="1928"/>
      <c r="AI235" s="2233"/>
      <c r="AJ235" s="2366"/>
      <c r="AK235" s="2464" t="s">
        <v>24</v>
      </c>
      <c r="AL235" s="1928"/>
      <c r="AM235" s="5823"/>
      <c r="AN235" s="5824"/>
      <c r="AO235" s="5825" t="s">
        <v>1720</v>
      </c>
      <c r="AP235" s="5826"/>
      <c r="AQ235" s="5827"/>
      <c r="AR235" s="5828"/>
      <c r="AS235" s="5829"/>
      <c r="AT235" s="5830"/>
      <c r="AU235" s="5831"/>
      <c r="AV235" s="5832"/>
      <c r="AW235" s="5833"/>
      <c r="AX235" s="5834"/>
      <c r="AY235" s="5835"/>
      <c r="AZ235" s="5836"/>
      <c r="BA235" s="5837"/>
      <c r="BB235" s="5838"/>
      <c r="BC235" s="2169"/>
      <c r="BD235" s="1673"/>
      <c r="BE235" s="1655"/>
      <c r="BF235" s="1655"/>
      <c r="BG235" s="1655"/>
      <c r="BH235" s="1655"/>
    </row>
    <row customHeight="1" ht="14.25">
      <c r="A236" s="1386"/>
      <c r="B236" s="1386"/>
      <c r="C236" s="1386"/>
      <c r="D236" s="1386"/>
      <c r="E236" s="2174"/>
      <c r="F236" s="2174"/>
      <c r="G236" s="2174"/>
      <c r="H236" s="2174"/>
      <c r="I236" s="2201"/>
      <c r="J236" s="2201"/>
      <c r="K236" s="2171" t="str">
        <f>S48&amp;".33"</f>
        <v>1.1.1.33</v>
      </c>
      <c r="L236" s="1392"/>
      <c r="M236" s="1810"/>
      <c r="N236" s="1810"/>
      <c r="O236" s="1810"/>
      <c r="P236" s="2172"/>
      <c r="Q236" s="2172"/>
      <c r="R236" s="2253"/>
      <c r="S236" s="2248"/>
      <c r="T236" s="2314"/>
      <c r="U236" s="280"/>
      <c r="V236" s="5839"/>
      <c r="W236" s="5840"/>
      <c r="X236" s="5841"/>
      <c r="Y236" s="5842"/>
      <c r="Z236" s="5843"/>
      <c r="AA236" s="5844"/>
      <c r="AB236" s="5845"/>
      <c r="AC236" s="5846"/>
      <c r="AD236" s="2005"/>
      <c r="AE236" s="2233"/>
      <c r="AF236" s="2366"/>
      <c r="AG236" s="5170" t="s">
        <v>24</v>
      </c>
      <c r="AH236" s="1928"/>
      <c r="AI236" s="5847"/>
      <c r="AJ236" s="5848"/>
      <c r="AK236" s="5849" t="s">
        <v>1721</v>
      </c>
      <c r="AL236" s="5850"/>
      <c r="AM236" s="5851"/>
      <c r="AN236" s="5852"/>
      <c r="AO236" s="5853"/>
      <c r="AP236" s="5854"/>
      <c r="AQ236" s="5855"/>
      <c r="AR236" s="5856"/>
      <c r="AS236" s="5857"/>
      <c r="AT236" s="5858"/>
      <c r="AU236" s="5859"/>
      <c r="AV236" s="5860"/>
      <c r="AW236" s="5861"/>
      <c r="AX236" s="5862"/>
      <c r="AY236" s="5863"/>
      <c r="AZ236" s="5864"/>
      <c r="BA236" s="5865"/>
      <c r="BB236" s="5866"/>
      <c r="BC236" s="2169"/>
      <c r="BD236" s="1673"/>
      <c r="BE236" s="1655"/>
      <c r="BF236" s="1655"/>
      <c r="BG236" s="1655"/>
      <c r="BH236" s="1655"/>
    </row>
    <row customHeight="1" ht="14.25">
      <c r="A237" s="1386"/>
      <c r="B237" s="1386"/>
      <c r="C237" s="1386"/>
      <c r="D237" s="1386"/>
      <c r="E237" s="2174"/>
      <c r="F237" s="2174"/>
      <c r="G237" s="2174"/>
      <c r="H237" s="2174"/>
      <c r="I237" s="2201"/>
      <c r="J237" s="2201"/>
      <c r="K237" s="2171" t="str">
        <f>S48&amp;".33"</f>
        <v>1.1.1.33</v>
      </c>
      <c r="L237" s="1392"/>
      <c r="M237" s="1810"/>
      <c r="N237" s="1810"/>
      <c r="O237" s="1810"/>
      <c r="P237" s="2172"/>
      <c r="Q237" s="2172"/>
      <c r="R237" s="2253"/>
      <c r="S237" s="2249"/>
      <c r="T237" s="2315"/>
      <c r="U237" s="280"/>
      <c r="V237" s="5867"/>
      <c r="W237" s="5868" t="str">
        <f>Z231&amp;"-"&amp;AB231</f>
        <v>-</v>
      </c>
      <c r="X237" s="5869"/>
      <c r="Y237" s="5870" t="str">
        <f>AB231&amp;"-"&amp;AD231</f>
        <v>-нет</v>
      </c>
      <c r="Z237" s="5871"/>
      <c r="AA237" s="5872"/>
      <c r="AB237" s="5873"/>
      <c r="AC237" s="5874"/>
      <c r="AD237" s="1933"/>
      <c r="AE237" s="5875"/>
      <c r="AF237" s="5876"/>
      <c r="AG237" s="5877" t="s">
        <v>1722</v>
      </c>
      <c r="AH237" s="5878"/>
      <c r="AI237" s="5879"/>
      <c r="AJ237" s="5880"/>
      <c r="AK237" s="5881"/>
      <c r="AL237" s="5882"/>
      <c r="AM237" s="5883"/>
      <c r="AN237" s="5884"/>
      <c r="AO237" s="5885"/>
      <c r="AP237" s="5886"/>
      <c r="AQ237" s="5887"/>
      <c r="AR237" s="5888"/>
      <c r="AS237" s="5889"/>
      <c r="AT237" s="5890"/>
      <c r="AU237" s="5891" t="str">
        <f>AX231&amp;"-"&amp;AZ231</f>
        <v>45292.56611111111-45657.5694212963</v>
      </c>
      <c r="AV237" s="5892"/>
      <c r="AW237" s="5893" t="str">
        <f>AZ231&amp;"-"&amp;BB231</f>
        <v>45657.5694212963-</v>
      </c>
      <c r="AX237" s="5894"/>
      <c r="AY237" s="5895"/>
      <c r="AZ237" s="5896"/>
      <c r="BA237" s="5897"/>
      <c r="BB237" s="5898" t="str">
        <f>BE231&amp;"-"&amp;BG231</f>
        <v>-</v>
      </c>
      <c r="BC237" s="2169"/>
      <c r="BD237" s="1673"/>
      <c r="BE237" s="1655"/>
      <c r="BF237" s="1655" t="str">
        <f>IF(T237="","",T237)</f>
        <v/>
      </c>
      <c r="BG237" s="1655"/>
      <c r="BH237" s="1655"/>
    </row>
    <row customHeight="1" ht="79.16666666666667">
      <c r="A238" s="1386"/>
      <c r="B238" s="1386"/>
      <c r="C238" s="1386"/>
      <c r="D238" s="1386"/>
      <c r="E238" s="2174"/>
      <c r="F238" s="2174"/>
      <c r="G238" s="2174"/>
      <c r="H238" s="2174"/>
      <c r="I238" s="2201"/>
      <c r="J238" s="2201"/>
      <c r="K238" s="2171" t="str">
        <f>S48&amp;".35"</f>
        <v>1.1.1.35</v>
      </c>
      <c r="L238" s="1392"/>
      <c r="M238" s="1810"/>
      <c r="N238" s="1810"/>
      <c r="O238" s="1810"/>
      <c r="P238" s="2172"/>
      <c r="Q238" s="2172"/>
      <c r="R238" s="680" t="s">
        <v>102</v>
      </c>
      <c r="S238" s="2247" t="str">
        <f>$K238</f>
        <v>1.1.1.35</v>
      </c>
      <c r="T238" s="2313" t="s">
        <v>1790</v>
      </c>
      <c r="U238" s="280"/>
      <c r="V238" s="749"/>
      <c r="W238" s="1278"/>
      <c r="X238" s="749"/>
      <c r="Y238" s="1278"/>
      <c r="Z238" s="2265"/>
      <c r="AA238" s="1928" t="s">
        <v>58</v>
      </c>
      <c r="AB238" s="2265"/>
      <c r="AC238" s="1928" t="s">
        <v>58</v>
      </c>
      <c r="AD238" s="2004" t="s">
        <v>56</v>
      </c>
      <c r="AE238" s="2233"/>
      <c r="AF238" s="2366">
        <v>1</v>
      </c>
      <c r="AG238" s="5170" t="s">
        <v>24</v>
      </c>
      <c r="AH238" s="1928" t="s">
        <v>56</v>
      </c>
      <c r="AI238" s="2233"/>
      <c r="AJ238" s="2366">
        <v>1</v>
      </c>
      <c r="AK238" s="2464" t="s">
        <v>24</v>
      </c>
      <c r="AL238" s="1928" t="s">
        <v>58</v>
      </c>
      <c r="AM238" s="2011"/>
      <c r="AN238" s="2366">
        <v>1</v>
      </c>
      <c r="AO238" s="2310">
        <v>1</v>
      </c>
      <c r="AP238" s="2311" t="s">
        <v>58</v>
      </c>
      <c r="AQ238" s="293"/>
      <c r="AR238" s="2366">
        <v>1</v>
      </c>
      <c r="AS238" s="2132" t="s">
        <v>1791</v>
      </c>
      <c r="AT238" s="749">
        <v>0</v>
      </c>
      <c r="AU238" s="1278">
        <v>0</v>
      </c>
      <c r="AV238" s="749">
        <f>AW238+AW238*20%</f>
        <v>4890.612</v>
      </c>
      <c r="AW238" s="1278">
        <v>4075.51</v>
      </c>
      <c r="AX238" s="2265">
        <v>45292.566342592596</v>
      </c>
      <c r="AY238" s="1928" t="s">
        <v>58</v>
      </c>
      <c r="AZ238" s="2265">
        <v>45657.56927083333</v>
      </c>
      <c r="BA238" s="1928" t="s">
        <v>58</v>
      </c>
      <c r="BB238" s="1371"/>
      <c r="BC238" s="2168" t="s">
        <v>1718</v>
      </c>
      <c r="BD238" s="1673"/>
      <c r="BE238" s="1655"/>
      <c r="BF238" s="1655" t="str">
        <f>IF(T238="","",T238)</f>
        <v>Ставка тарифа за протяженность: на прокладку (устройство) сети холодного водоснабжения из стальных труб открытым способом при засыпке траншеи песком и восстановлением асфальтобетонного покрытия толщиной 5 см (без строительства водопроводных колодцев)</v>
      </c>
      <c r="BG238" s="1655"/>
      <c r="BH238" s="1655"/>
    </row>
    <row customHeight="1" ht="79.16666666666667">
      <c r="A239" s="1386"/>
      <c r="B239" s="1386"/>
      <c r="C239" s="1386"/>
      <c r="D239" s="1386"/>
      <c r="E239" s="2174"/>
      <c r="F239" s="2174"/>
      <c r="G239" s="2174"/>
      <c r="H239" s="2174"/>
      <c r="I239" s="2201"/>
      <c r="J239" s="2201"/>
      <c r="K239" s="2171" t="str">
        <f>S235&amp;".1"</f>
        <v>.1</v>
      </c>
      <c r="L239" s="1392"/>
      <c r="M239" s="1810"/>
      <c r="N239" s="1810"/>
      <c r="O239" s="1810"/>
      <c r="P239" s="2172"/>
      <c r="Q239" s="2172"/>
      <c r="R239" s="2253">
        <v>1</v>
      </c>
      <c r="S239" s="2247" t="str">
        <f>$K239</f>
        <v>.1</v>
      </c>
      <c r="T239" s="2313"/>
      <c r="U239" s="280"/>
      <c r="V239" s="749"/>
      <c r="W239" s="1278"/>
      <c r="X239" s="749"/>
      <c r="Y239" s="1278"/>
      <c r="Z239" s="2265"/>
      <c r="AA239" s="1928" t="s">
        <v>58</v>
      </c>
      <c r="AB239" s="2265"/>
      <c r="AC239" s="1928" t="s">
        <v>58</v>
      </c>
      <c r="AD239" s="2004" t="s">
        <v>58</v>
      </c>
      <c r="AE239" s="2233"/>
      <c r="AF239" s="2366">
        <v>1</v>
      </c>
      <c r="AG239" s="2317"/>
      <c r="AH239" s="1928" t="s">
        <v>58</v>
      </c>
      <c r="AI239" s="2233"/>
      <c r="AJ239" s="2366">
        <v>1</v>
      </c>
      <c r="AK239" s="2316" t="s">
        <v>24</v>
      </c>
      <c r="AL239" s="1928" t="s">
        <v>58</v>
      </c>
      <c r="AM239" s="2011"/>
      <c r="AN239" s="2366">
        <v>1</v>
      </c>
      <c r="AO239" s="2310"/>
      <c r="AP239" s="2311" t="s">
        <v>58</v>
      </c>
      <c r="AQ239" s="680" t="s">
        <v>102</v>
      </c>
      <c r="AR239" s="2366" t="s">
        <v>101</v>
      </c>
      <c r="AS239" s="2132" t="s">
        <v>1792</v>
      </c>
      <c r="AT239" s="749">
        <v>0</v>
      </c>
      <c r="AU239" s="1278">
        <v>0</v>
      </c>
      <c r="AV239" s="749">
        <f>AW239+AW239*20%</f>
        <v>5059.536</v>
      </c>
      <c r="AW239" s="1278">
        <v>4216.28</v>
      </c>
      <c r="AX239" s="2265">
        <v>45292.566342592596</v>
      </c>
      <c r="AY239" s="1928" t="s">
        <v>58</v>
      </c>
      <c r="AZ239" s="2265">
        <v>45657.56917824074</v>
      </c>
      <c r="BA239" s="1928" t="s">
        <v>58</v>
      </c>
      <c r="BB239" s="1371"/>
      <c r="BC239" s="2168" t="s">
        <v>1718</v>
      </c>
      <c r="BD239" s="1673"/>
      <c r="BE239" s="1655"/>
      <c r="BF239" s="1655" t="str">
        <f>IF(T239="","",T239)</f>
        <v/>
      </c>
      <c r="BG239" s="1655"/>
      <c r="BH239" s="1655"/>
    </row>
    <row customHeight="1" ht="79.16666666666667">
      <c r="A240" s="1386"/>
      <c r="B240" s="1386"/>
      <c r="C240" s="1386"/>
      <c r="D240" s="1386"/>
      <c r="E240" s="2174"/>
      <c r="F240" s="2174"/>
      <c r="G240" s="2174"/>
      <c r="H240" s="2174"/>
      <c r="I240" s="2201"/>
      <c r="J240" s="2201"/>
      <c r="K240" s="2171" t="str">
        <f>S236&amp;".1"</f>
        <v>.1</v>
      </c>
      <c r="L240" s="1392"/>
      <c r="M240" s="1810"/>
      <c r="N240" s="1810"/>
      <c r="O240" s="1810"/>
      <c r="P240" s="2172"/>
      <c r="Q240" s="2172"/>
      <c r="R240" s="2253">
        <v>1</v>
      </c>
      <c r="S240" s="2247" t="str">
        <f>$K240</f>
        <v>.1</v>
      </c>
      <c r="T240" s="2313"/>
      <c r="U240" s="280"/>
      <c r="V240" s="749"/>
      <c r="W240" s="1278"/>
      <c r="X240" s="749"/>
      <c r="Y240" s="1278"/>
      <c r="Z240" s="2265"/>
      <c r="AA240" s="1928" t="s">
        <v>58</v>
      </c>
      <c r="AB240" s="2265"/>
      <c r="AC240" s="1928" t="s">
        <v>58</v>
      </c>
      <c r="AD240" s="2004" t="s">
        <v>58</v>
      </c>
      <c r="AE240" s="2233"/>
      <c r="AF240" s="2366">
        <v>1</v>
      </c>
      <c r="AG240" s="2317"/>
      <c r="AH240" s="1928" t="s">
        <v>58</v>
      </c>
      <c r="AI240" s="2233"/>
      <c r="AJ240" s="2366">
        <v>1</v>
      </c>
      <c r="AK240" s="2316" t="s">
        <v>24</v>
      </c>
      <c r="AL240" s="1928" t="s">
        <v>58</v>
      </c>
      <c r="AM240" s="2011"/>
      <c r="AN240" s="2366">
        <v>1</v>
      </c>
      <c r="AO240" s="2310"/>
      <c r="AP240" s="2311" t="s">
        <v>58</v>
      </c>
      <c r="AQ240" s="680" t="s">
        <v>102</v>
      </c>
      <c r="AR240" s="2366" t="s">
        <v>89</v>
      </c>
      <c r="AS240" s="2132" t="s">
        <v>1793</v>
      </c>
      <c r="AT240" s="749">
        <v>0</v>
      </c>
      <c r="AU240" s="1278">
        <v>0</v>
      </c>
      <c r="AV240" s="749">
        <f>AW240+AW240*20%</f>
        <v>5725.332</v>
      </c>
      <c r="AW240" s="1278">
        <v>4771.11</v>
      </c>
      <c r="AX240" s="2265">
        <v>45292.566342592596</v>
      </c>
      <c r="AY240" s="1928" t="s">
        <v>58</v>
      </c>
      <c r="AZ240" s="2265">
        <v>45657.569016203706</v>
      </c>
      <c r="BA240" s="1928" t="s">
        <v>58</v>
      </c>
      <c r="BB240" s="1371"/>
      <c r="BC240" s="2168" t="s">
        <v>1718</v>
      </c>
      <c r="BD240" s="1673"/>
      <c r="BE240" s="1655"/>
      <c r="BF240" s="1655" t="str">
        <f>IF(T240="","",T240)</f>
        <v/>
      </c>
      <c r="BG240" s="1655"/>
      <c r="BH240" s="1655"/>
    </row>
    <row customHeight="1" ht="14.25">
      <c r="A241" s="1386"/>
      <c r="B241" s="1386"/>
      <c r="C241" s="1386"/>
      <c r="D241" s="1386"/>
      <c r="E241" s="2174"/>
      <c r="F241" s="2174"/>
      <c r="G241" s="2174"/>
      <c r="H241" s="2174"/>
      <c r="I241" s="2201"/>
      <c r="J241" s="2201"/>
      <c r="K241" s="2171" t="str">
        <f>S48&amp;".34"</f>
        <v>1.1.1.34</v>
      </c>
      <c r="L241" s="1392"/>
      <c r="M241" s="1810"/>
      <c r="N241" s="1810"/>
      <c r="O241" s="1810"/>
      <c r="P241" s="2172"/>
      <c r="Q241" s="2172"/>
      <c r="R241" s="2253"/>
      <c r="S241" s="2248"/>
      <c r="T241" s="2314"/>
      <c r="U241" s="280"/>
      <c r="V241" s="5899"/>
      <c r="W241" s="5900"/>
      <c r="X241" s="5901"/>
      <c r="Y241" s="5902"/>
      <c r="Z241" s="5903"/>
      <c r="AA241" s="5904"/>
      <c r="AB241" s="5905"/>
      <c r="AC241" s="5906"/>
      <c r="AD241" s="2005"/>
      <c r="AE241" s="2233"/>
      <c r="AF241" s="2366"/>
      <c r="AG241" s="5170" t="s">
        <v>24</v>
      </c>
      <c r="AH241" s="1928"/>
      <c r="AI241" s="2233"/>
      <c r="AJ241" s="2366"/>
      <c r="AK241" s="2464" t="s">
        <v>24</v>
      </c>
      <c r="AL241" s="1928"/>
      <c r="AM241" s="2019"/>
      <c r="AN241" s="2366"/>
      <c r="AO241" s="2310"/>
      <c r="AP241" s="2312"/>
      <c r="AQ241" s="5907"/>
      <c r="AR241" s="5908"/>
      <c r="AS241" s="5909" t="s">
        <v>1719</v>
      </c>
      <c r="AT241" s="5910"/>
      <c r="AU241" s="5911"/>
      <c r="AV241" s="5912"/>
      <c r="AW241" s="5913"/>
      <c r="AX241" s="5914"/>
      <c r="AY241" s="5915"/>
      <c r="AZ241" s="5916"/>
      <c r="BA241" s="5917"/>
      <c r="BB241" s="5918"/>
      <c r="BC241" s="2169"/>
      <c r="BD241" s="1673"/>
      <c r="BE241" s="1655"/>
      <c r="BF241" s="1655"/>
      <c r="BG241" s="1655"/>
      <c r="BH241" s="1655"/>
    </row>
    <row customHeight="1" ht="14.25">
      <c r="A242" s="1386"/>
      <c r="B242" s="1386"/>
      <c r="C242" s="1386"/>
      <c r="D242" s="1386"/>
      <c r="E242" s="2174"/>
      <c r="F242" s="2174"/>
      <c r="G242" s="2174"/>
      <c r="H242" s="2174"/>
      <c r="I242" s="2201"/>
      <c r="J242" s="2201"/>
      <c r="K242" s="2171" t="str">
        <f>S48&amp;".34"</f>
        <v>1.1.1.34</v>
      </c>
      <c r="L242" s="1392"/>
      <c r="M242" s="1810"/>
      <c r="N242" s="1810"/>
      <c r="O242" s="1810"/>
      <c r="P242" s="2172"/>
      <c r="Q242" s="2172"/>
      <c r="R242" s="2253"/>
      <c r="S242" s="2248"/>
      <c r="T242" s="2314"/>
      <c r="U242" s="280"/>
      <c r="V242" s="5919"/>
      <c r="W242" s="5920"/>
      <c r="X242" s="5921"/>
      <c r="Y242" s="5922"/>
      <c r="Z242" s="5923"/>
      <c r="AA242" s="5924"/>
      <c r="AB242" s="5925"/>
      <c r="AC242" s="5926"/>
      <c r="AD242" s="2005"/>
      <c r="AE242" s="2233"/>
      <c r="AF242" s="2366"/>
      <c r="AG242" s="5170" t="s">
        <v>24</v>
      </c>
      <c r="AH242" s="1928"/>
      <c r="AI242" s="2233"/>
      <c r="AJ242" s="2366"/>
      <c r="AK242" s="2464" t="s">
        <v>24</v>
      </c>
      <c r="AL242" s="1928"/>
      <c r="AM242" s="5927"/>
      <c r="AN242" s="5928"/>
      <c r="AO242" s="5929" t="s">
        <v>1720</v>
      </c>
      <c r="AP242" s="5930"/>
      <c r="AQ242" s="5931"/>
      <c r="AR242" s="5932"/>
      <c r="AS242" s="5933"/>
      <c r="AT242" s="5934"/>
      <c r="AU242" s="5935"/>
      <c r="AV242" s="5936"/>
      <c r="AW242" s="5937"/>
      <c r="AX242" s="5938"/>
      <c r="AY242" s="5939"/>
      <c r="AZ242" s="5940"/>
      <c r="BA242" s="5941"/>
      <c r="BB242" s="5942"/>
      <c r="BC242" s="2169"/>
      <c r="BD242" s="1673"/>
      <c r="BE242" s="1655"/>
      <c r="BF242" s="1655"/>
      <c r="BG242" s="1655"/>
      <c r="BH242" s="1655"/>
    </row>
    <row customHeight="1" ht="14.25">
      <c r="A243" s="1386"/>
      <c r="B243" s="1386"/>
      <c r="C243" s="1386"/>
      <c r="D243" s="1386"/>
      <c r="E243" s="2174"/>
      <c r="F243" s="2174"/>
      <c r="G243" s="2174"/>
      <c r="H243" s="2174"/>
      <c r="I243" s="2201"/>
      <c r="J243" s="2201"/>
      <c r="K243" s="2171" t="str">
        <f>S48&amp;".34"</f>
        <v>1.1.1.34</v>
      </c>
      <c r="L243" s="1392"/>
      <c r="M243" s="1810"/>
      <c r="N243" s="1810"/>
      <c r="O243" s="1810"/>
      <c r="P243" s="2172"/>
      <c r="Q243" s="2172"/>
      <c r="R243" s="2253"/>
      <c r="S243" s="2248"/>
      <c r="T243" s="2314"/>
      <c r="U243" s="280"/>
      <c r="V243" s="5943"/>
      <c r="W243" s="5944"/>
      <c r="X243" s="5945"/>
      <c r="Y243" s="5946"/>
      <c r="Z243" s="5947"/>
      <c r="AA243" s="5948"/>
      <c r="AB243" s="5949"/>
      <c r="AC243" s="5950"/>
      <c r="AD243" s="2005"/>
      <c r="AE243" s="2233"/>
      <c r="AF243" s="2366"/>
      <c r="AG243" s="5170" t="s">
        <v>24</v>
      </c>
      <c r="AH243" s="1928"/>
      <c r="AI243" s="5951"/>
      <c r="AJ243" s="5952"/>
      <c r="AK243" s="5953" t="s">
        <v>1721</v>
      </c>
      <c r="AL243" s="5954"/>
      <c r="AM243" s="5955"/>
      <c r="AN243" s="5956"/>
      <c r="AO243" s="5957"/>
      <c r="AP243" s="5958"/>
      <c r="AQ243" s="5959"/>
      <c r="AR243" s="5960"/>
      <c r="AS243" s="5961"/>
      <c r="AT243" s="5962"/>
      <c r="AU243" s="5963"/>
      <c r="AV243" s="5964"/>
      <c r="AW243" s="5965"/>
      <c r="AX243" s="5966"/>
      <c r="AY243" s="5967"/>
      <c r="AZ243" s="5968"/>
      <c r="BA243" s="5969"/>
      <c r="BB243" s="5970"/>
      <c r="BC243" s="2169"/>
      <c r="BD243" s="1673"/>
      <c r="BE243" s="1655"/>
      <c r="BF243" s="1655"/>
      <c r="BG243" s="1655"/>
      <c r="BH243" s="1655"/>
    </row>
    <row customHeight="1" ht="14.25">
      <c r="A244" s="1386"/>
      <c r="B244" s="1386"/>
      <c r="C244" s="1386"/>
      <c r="D244" s="1386"/>
      <c r="E244" s="2174"/>
      <c r="F244" s="2174"/>
      <c r="G244" s="2174"/>
      <c r="H244" s="2174"/>
      <c r="I244" s="2201"/>
      <c r="J244" s="2201"/>
      <c r="K244" s="2171" t="str">
        <f>S48&amp;".34"</f>
        <v>1.1.1.34</v>
      </c>
      <c r="L244" s="1392"/>
      <c r="M244" s="1810"/>
      <c r="N244" s="1810"/>
      <c r="O244" s="1810"/>
      <c r="P244" s="2172"/>
      <c r="Q244" s="2172"/>
      <c r="R244" s="2253"/>
      <c r="S244" s="2249"/>
      <c r="T244" s="2315"/>
      <c r="U244" s="280"/>
      <c r="V244" s="5971"/>
      <c r="W244" s="5972" t="str">
        <f>Z238&amp;"-"&amp;AB238</f>
        <v>-</v>
      </c>
      <c r="X244" s="5973"/>
      <c r="Y244" s="5974" t="str">
        <f>AB238&amp;"-"&amp;AD238</f>
        <v>-нет</v>
      </c>
      <c r="Z244" s="5975"/>
      <c r="AA244" s="5976"/>
      <c r="AB244" s="5977"/>
      <c r="AC244" s="5978"/>
      <c r="AD244" s="1933"/>
      <c r="AE244" s="5979"/>
      <c r="AF244" s="5980"/>
      <c r="AG244" s="5981" t="s">
        <v>1722</v>
      </c>
      <c r="AH244" s="5982"/>
      <c r="AI244" s="5983"/>
      <c r="AJ244" s="5984"/>
      <c r="AK244" s="5985"/>
      <c r="AL244" s="5986"/>
      <c r="AM244" s="5987"/>
      <c r="AN244" s="5988"/>
      <c r="AO244" s="5989"/>
      <c r="AP244" s="5990"/>
      <c r="AQ244" s="5991"/>
      <c r="AR244" s="5992"/>
      <c r="AS244" s="5993"/>
      <c r="AT244" s="5994"/>
      <c r="AU244" s="5995" t="str">
        <f>AX238&amp;"-"&amp;AZ238</f>
        <v>45292.566342592596-45657.56927083333</v>
      </c>
      <c r="AV244" s="5996"/>
      <c r="AW244" s="5997" t="str">
        <f>AZ238&amp;"-"&amp;BB238</f>
        <v>45657.56927083333-</v>
      </c>
      <c r="AX244" s="5998"/>
      <c r="AY244" s="5999"/>
      <c r="AZ244" s="6000"/>
      <c r="BA244" s="6001"/>
      <c r="BB244" s="6002" t="str">
        <f>BE238&amp;"-"&amp;BG238</f>
        <v>-</v>
      </c>
      <c r="BC244" s="2169"/>
      <c r="BD244" s="1673"/>
      <c r="BE244" s="1655"/>
      <c r="BF244" s="1655" t="str">
        <f>IF(T244="","",T244)</f>
        <v/>
      </c>
      <c r="BG244" s="1655"/>
      <c r="BH244" s="1655"/>
    </row>
    <row customHeight="1" ht="65">
      <c r="A245" s="1386"/>
      <c r="B245" s="1386"/>
      <c r="C245" s="1386"/>
      <c r="D245" s="1386"/>
      <c r="E245" s="2174"/>
      <c r="F245" s="2174"/>
      <c r="G245" s="2174"/>
      <c r="H245" s="2174"/>
      <c r="I245" s="2201"/>
      <c r="J245" s="2201"/>
      <c r="K245" s="2171" t="str">
        <f>S48&amp;".36"</f>
        <v>1.1.1.36</v>
      </c>
      <c r="L245" s="1392"/>
      <c r="M245" s="1810"/>
      <c r="N245" s="1810"/>
      <c r="O245" s="1810"/>
      <c r="P245" s="2172"/>
      <c r="Q245" s="2172"/>
      <c r="R245" s="680" t="s">
        <v>102</v>
      </c>
      <c r="S245" s="2247" t="str">
        <f>$K245</f>
        <v>1.1.1.36</v>
      </c>
      <c r="T245" s="2313" t="s">
        <v>1794</v>
      </c>
      <c r="U245" s="280"/>
      <c r="V245" s="749"/>
      <c r="W245" s="1278"/>
      <c r="X245" s="749"/>
      <c r="Y245" s="1278"/>
      <c r="Z245" s="2265"/>
      <c r="AA245" s="1928" t="s">
        <v>58</v>
      </c>
      <c r="AB245" s="2265"/>
      <c r="AC245" s="1928" t="s">
        <v>58</v>
      </c>
      <c r="AD245" s="2004" t="s">
        <v>56</v>
      </c>
      <c r="AE245" s="2233"/>
      <c r="AF245" s="2366">
        <v>1</v>
      </c>
      <c r="AG245" s="5170" t="s">
        <v>24</v>
      </c>
      <c r="AH245" s="1928" t="s">
        <v>56</v>
      </c>
      <c r="AI245" s="2233"/>
      <c r="AJ245" s="2366">
        <v>1</v>
      </c>
      <c r="AK245" s="2464" t="s">
        <v>24</v>
      </c>
      <c r="AL245" s="1928" t="s">
        <v>58</v>
      </c>
      <c r="AM245" s="2011"/>
      <c r="AN245" s="2366">
        <v>1</v>
      </c>
      <c r="AO245" s="2310">
        <v>1</v>
      </c>
      <c r="AP245" s="2311" t="s">
        <v>58</v>
      </c>
      <c r="AQ245" s="293"/>
      <c r="AR245" s="2366">
        <v>1</v>
      </c>
      <c r="AS245" s="2132" t="s">
        <v>1795</v>
      </c>
      <c r="AT245" s="749">
        <v>0</v>
      </c>
      <c r="AU245" s="1278">
        <v>0</v>
      </c>
      <c r="AV245" s="749">
        <f>AW245+AW245*20%</f>
        <v>5797.68</v>
      </c>
      <c r="AW245" s="1278">
        <v>4831.4</v>
      </c>
      <c r="AX245" s="2265">
        <v>45292.56662037037</v>
      </c>
      <c r="AY245" s="1928" t="s">
        <v>58</v>
      </c>
      <c r="AZ245" s="2265">
        <v>45657.56886574074</v>
      </c>
      <c r="BA245" s="1928" t="s">
        <v>58</v>
      </c>
      <c r="BB245" s="1371"/>
      <c r="BC245" s="2168" t="s">
        <v>1718</v>
      </c>
      <c r="BD245" s="1673"/>
      <c r="BE245" s="1655"/>
      <c r="BF245" s="1655" t="str">
        <f>IF(T245="","",T245)</f>
        <v>Ставка тарифа за протяженность: на прокладку (устройство) сети холодного водоснабжения из стальных труб открытым способом при засыпке траншеи песком и восстановлением асфальтобетонного покрытия толщиной 12 см (без строительства водопроводных колодцев)</v>
      </c>
      <c r="BG245" s="1655"/>
      <c r="BH245" s="1655"/>
    </row>
    <row customHeight="1" ht="65">
      <c r="A246" s="1386"/>
      <c r="B246" s="1386"/>
      <c r="C246" s="1386"/>
      <c r="D246" s="1386"/>
      <c r="E246" s="2174"/>
      <c r="F246" s="2174"/>
      <c r="G246" s="2174"/>
      <c r="H246" s="2174"/>
      <c r="I246" s="2201"/>
      <c r="J246" s="2201"/>
      <c r="K246" s="2171" t="str">
        <f>S242&amp;".1"</f>
        <v>.1</v>
      </c>
      <c r="L246" s="1392"/>
      <c r="M246" s="1810"/>
      <c r="N246" s="1810"/>
      <c r="O246" s="1810"/>
      <c r="P246" s="2172"/>
      <c r="Q246" s="2172"/>
      <c r="R246" s="2253">
        <v>1</v>
      </c>
      <c r="S246" s="2247" t="str">
        <f>$K246</f>
        <v>.1</v>
      </c>
      <c r="T246" s="2313"/>
      <c r="U246" s="280"/>
      <c r="V246" s="749"/>
      <c r="W246" s="1278"/>
      <c r="X246" s="749"/>
      <c r="Y246" s="1278"/>
      <c r="Z246" s="2265"/>
      <c r="AA246" s="1928" t="s">
        <v>58</v>
      </c>
      <c r="AB246" s="2265"/>
      <c r="AC246" s="1928" t="s">
        <v>58</v>
      </c>
      <c r="AD246" s="2004" t="s">
        <v>58</v>
      </c>
      <c r="AE246" s="2233"/>
      <c r="AF246" s="2366">
        <v>1</v>
      </c>
      <c r="AG246" s="5170" t="s">
        <v>24</v>
      </c>
      <c r="AH246" s="1928" t="s">
        <v>58</v>
      </c>
      <c r="AI246" s="2233"/>
      <c r="AJ246" s="2366">
        <v>1</v>
      </c>
      <c r="AK246" s="2464" t="s">
        <v>24</v>
      </c>
      <c r="AL246" s="1928" t="s">
        <v>58</v>
      </c>
      <c r="AM246" s="2011"/>
      <c r="AN246" s="2366">
        <v>1</v>
      </c>
      <c r="AO246" s="2310"/>
      <c r="AP246" s="2311" t="s">
        <v>58</v>
      </c>
      <c r="AQ246" s="680" t="s">
        <v>102</v>
      </c>
      <c r="AR246" s="2366" t="s">
        <v>101</v>
      </c>
      <c r="AS246" s="2132" t="s">
        <v>1796</v>
      </c>
      <c r="AT246" s="749">
        <v>0</v>
      </c>
      <c r="AU246" s="1278">
        <v>0</v>
      </c>
      <c r="AV246" s="749">
        <f>AW246+AW246*20%</f>
        <v>6417.864</v>
      </c>
      <c r="AW246" s="1278">
        <v>5348.22</v>
      </c>
      <c r="AX246" s="2265">
        <v>45292.56662037037</v>
      </c>
      <c r="AY246" s="1928" t="s">
        <v>58</v>
      </c>
      <c r="AZ246" s="2265">
        <v>45657.56868055555</v>
      </c>
      <c r="BA246" s="1928" t="s">
        <v>58</v>
      </c>
      <c r="BB246" s="1371"/>
      <c r="BC246" s="2168" t="s">
        <v>1718</v>
      </c>
      <c r="BD246" s="1673"/>
      <c r="BE246" s="1655"/>
      <c r="BF246" s="1655" t="str">
        <f>IF(T246="","",T246)</f>
        <v/>
      </c>
      <c r="BG246" s="1655"/>
      <c r="BH246" s="1655"/>
    </row>
    <row customHeight="1" ht="65">
      <c r="A247" s="1386"/>
      <c r="B247" s="1386"/>
      <c r="C247" s="1386"/>
      <c r="D247" s="1386"/>
      <c r="E247" s="2174"/>
      <c r="F247" s="2174"/>
      <c r="G247" s="2174"/>
      <c r="H247" s="2174"/>
      <c r="I247" s="2201"/>
      <c r="J247" s="2201"/>
      <c r="K247" s="2171" t="str">
        <f>S243&amp;".1"</f>
        <v>.1</v>
      </c>
      <c r="L247" s="1392"/>
      <c r="M247" s="1810"/>
      <c r="N247" s="1810"/>
      <c r="O247" s="1810"/>
      <c r="P247" s="2172"/>
      <c r="Q247" s="2172"/>
      <c r="R247" s="2253">
        <v>1</v>
      </c>
      <c r="S247" s="2247" t="str">
        <f>$K247</f>
        <v>.1</v>
      </c>
      <c r="T247" s="2313"/>
      <c r="U247" s="280"/>
      <c r="V247" s="749"/>
      <c r="W247" s="1278"/>
      <c r="X247" s="749"/>
      <c r="Y247" s="1278"/>
      <c r="Z247" s="2265"/>
      <c r="AA247" s="1928" t="s">
        <v>58</v>
      </c>
      <c r="AB247" s="2265"/>
      <c r="AC247" s="1928" t="s">
        <v>58</v>
      </c>
      <c r="AD247" s="2004" t="s">
        <v>58</v>
      </c>
      <c r="AE247" s="2233"/>
      <c r="AF247" s="2366">
        <v>1</v>
      </c>
      <c r="AG247" s="5170" t="s">
        <v>24</v>
      </c>
      <c r="AH247" s="1928" t="s">
        <v>58</v>
      </c>
      <c r="AI247" s="2233"/>
      <c r="AJ247" s="2366">
        <v>1</v>
      </c>
      <c r="AK247" s="2464" t="s">
        <v>24</v>
      </c>
      <c r="AL247" s="1928" t="s">
        <v>58</v>
      </c>
      <c r="AM247" s="2011"/>
      <c r="AN247" s="2366">
        <v>1</v>
      </c>
      <c r="AO247" s="2310"/>
      <c r="AP247" s="2311" t="s">
        <v>58</v>
      </c>
      <c r="AQ247" s="680" t="s">
        <v>102</v>
      </c>
      <c r="AR247" s="2366" t="s">
        <v>89</v>
      </c>
      <c r="AS247" s="2132" t="s">
        <v>1797</v>
      </c>
      <c r="AT247" s="749">
        <v>0</v>
      </c>
      <c r="AU247" s="1278">
        <v>0</v>
      </c>
      <c r="AV247" s="749">
        <f>AW247+AW247*20%</f>
        <v>7086.528</v>
      </c>
      <c r="AW247" s="1278">
        <v>5905.44</v>
      </c>
      <c r="AX247" s="2265">
        <v>45292.56662037037</v>
      </c>
      <c r="AY247" s="1928" t="s">
        <v>58</v>
      </c>
      <c r="AZ247" s="2265">
        <v>45657.56854166667</v>
      </c>
      <c r="BA247" s="1928" t="s">
        <v>58</v>
      </c>
      <c r="BB247" s="1371"/>
      <c r="BC247" s="2168" t="s">
        <v>1718</v>
      </c>
      <c r="BD247" s="1673"/>
      <c r="BE247" s="1655"/>
      <c r="BF247" s="1655" t="str">
        <f>IF(T247="","",T247)</f>
        <v/>
      </c>
      <c r="BG247" s="1655"/>
      <c r="BH247" s="1655"/>
    </row>
    <row customHeight="1" ht="14.25">
      <c r="A248" s="1386"/>
      <c r="B248" s="1386"/>
      <c r="C248" s="1386"/>
      <c r="D248" s="1386"/>
      <c r="E248" s="2174"/>
      <c r="F248" s="2174"/>
      <c r="G248" s="2174"/>
      <c r="H248" s="2174"/>
      <c r="I248" s="2201"/>
      <c r="J248" s="2201"/>
      <c r="K248" s="2171" t="str">
        <f>S48&amp;".35"</f>
        <v>1.1.1.35</v>
      </c>
      <c r="L248" s="1392"/>
      <c r="M248" s="1810"/>
      <c r="N248" s="1810"/>
      <c r="O248" s="1810"/>
      <c r="P248" s="2172"/>
      <c r="Q248" s="2172"/>
      <c r="R248" s="2253"/>
      <c r="S248" s="2248"/>
      <c r="T248" s="2314"/>
      <c r="U248" s="280"/>
      <c r="V248" s="6003"/>
      <c r="W248" s="6004"/>
      <c r="X248" s="6005"/>
      <c r="Y248" s="6006"/>
      <c r="Z248" s="6007"/>
      <c r="AA248" s="6008"/>
      <c r="AB248" s="6009"/>
      <c r="AC248" s="6010"/>
      <c r="AD248" s="2005"/>
      <c r="AE248" s="2233"/>
      <c r="AF248" s="2366"/>
      <c r="AG248" s="5170" t="s">
        <v>24</v>
      </c>
      <c r="AH248" s="1928"/>
      <c r="AI248" s="2233"/>
      <c r="AJ248" s="2366"/>
      <c r="AK248" s="2464" t="s">
        <v>24</v>
      </c>
      <c r="AL248" s="1928"/>
      <c r="AM248" s="2019"/>
      <c r="AN248" s="2366"/>
      <c r="AO248" s="2310"/>
      <c r="AP248" s="2312"/>
      <c r="AQ248" s="6011"/>
      <c r="AR248" s="6012"/>
      <c r="AS248" s="6013" t="s">
        <v>1719</v>
      </c>
      <c r="AT248" s="6014"/>
      <c r="AU248" s="6015"/>
      <c r="AV248" s="6016"/>
      <c r="AW248" s="6017"/>
      <c r="AX248" s="6018"/>
      <c r="AY248" s="6019"/>
      <c r="AZ248" s="6020"/>
      <c r="BA248" s="6021"/>
      <c r="BB248" s="6022"/>
      <c r="BC248" s="2169"/>
      <c r="BD248" s="1673"/>
      <c r="BE248" s="1655"/>
      <c r="BF248" s="1655"/>
      <c r="BG248" s="1655"/>
      <c r="BH248" s="1655"/>
    </row>
    <row customHeight="1" ht="14.25">
      <c r="A249" s="1386"/>
      <c r="B249" s="1386"/>
      <c r="C249" s="1386"/>
      <c r="D249" s="1386"/>
      <c r="E249" s="2174"/>
      <c r="F249" s="2174"/>
      <c r="G249" s="2174"/>
      <c r="H249" s="2174"/>
      <c r="I249" s="2201"/>
      <c r="J249" s="2201"/>
      <c r="K249" s="2171" t="str">
        <f>S48&amp;".35"</f>
        <v>1.1.1.35</v>
      </c>
      <c r="L249" s="1392"/>
      <c r="M249" s="1810"/>
      <c r="N249" s="1810"/>
      <c r="O249" s="1810"/>
      <c r="P249" s="2172"/>
      <c r="Q249" s="2172"/>
      <c r="R249" s="2253"/>
      <c r="S249" s="2248"/>
      <c r="T249" s="2314"/>
      <c r="U249" s="280"/>
      <c r="V249" s="6023"/>
      <c r="W249" s="6024"/>
      <c r="X249" s="6025"/>
      <c r="Y249" s="6026"/>
      <c r="Z249" s="6027"/>
      <c r="AA249" s="6028"/>
      <c r="AB249" s="6029"/>
      <c r="AC249" s="6030"/>
      <c r="AD249" s="2005"/>
      <c r="AE249" s="2233"/>
      <c r="AF249" s="2366"/>
      <c r="AG249" s="5170" t="s">
        <v>24</v>
      </c>
      <c r="AH249" s="1928"/>
      <c r="AI249" s="2233"/>
      <c r="AJ249" s="2366"/>
      <c r="AK249" s="2464" t="s">
        <v>24</v>
      </c>
      <c r="AL249" s="1928"/>
      <c r="AM249" s="6031"/>
      <c r="AN249" s="6032"/>
      <c r="AO249" s="6033" t="s">
        <v>1720</v>
      </c>
      <c r="AP249" s="6034"/>
      <c r="AQ249" s="6035"/>
      <c r="AR249" s="6036"/>
      <c r="AS249" s="6037"/>
      <c r="AT249" s="6038"/>
      <c r="AU249" s="6039"/>
      <c r="AV249" s="6040"/>
      <c r="AW249" s="6041"/>
      <c r="AX249" s="6042"/>
      <c r="AY249" s="6043"/>
      <c r="AZ249" s="6044"/>
      <c r="BA249" s="6045"/>
      <c r="BB249" s="6046"/>
      <c r="BC249" s="2169"/>
      <c r="BD249" s="1673"/>
      <c r="BE249" s="1655"/>
      <c r="BF249" s="1655"/>
      <c r="BG249" s="1655"/>
      <c r="BH249" s="1655"/>
    </row>
    <row customHeight="1" ht="14.25">
      <c r="A250" s="1386"/>
      <c r="B250" s="1386"/>
      <c r="C250" s="1386"/>
      <c r="D250" s="1386"/>
      <c r="E250" s="2174"/>
      <c r="F250" s="2174"/>
      <c r="G250" s="2174"/>
      <c r="H250" s="2174"/>
      <c r="I250" s="2201"/>
      <c r="J250" s="2201"/>
      <c r="K250" s="2171" t="str">
        <f>S48&amp;".35"</f>
        <v>1.1.1.35</v>
      </c>
      <c r="L250" s="1392"/>
      <c r="M250" s="1810"/>
      <c r="N250" s="1810"/>
      <c r="O250" s="1810"/>
      <c r="P250" s="2172"/>
      <c r="Q250" s="2172"/>
      <c r="R250" s="2253"/>
      <c r="S250" s="2248"/>
      <c r="T250" s="2314"/>
      <c r="U250" s="280"/>
      <c r="V250" s="6047"/>
      <c r="W250" s="6048"/>
      <c r="X250" s="6049"/>
      <c r="Y250" s="6050"/>
      <c r="Z250" s="6051"/>
      <c r="AA250" s="6052"/>
      <c r="AB250" s="6053"/>
      <c r="AC250" s="6054"/>
      <c r="AD250" s="2005"/>
      <c r="AE250" s="2233"/>
      <c r="AF250" s="2366"/>
      <c r="AG250" s="5170" t="s">
        <v>24</v>
      </c>
      <c r="AH250" s="1928"/>
      <c r="AI250" s="6055"/>
      <c r="AJ250" s="6056"/>
      <c r="AK250" s="6057" t="s">
        <v>1721</v>
      </c>
      <c r="AL250" s="6058"/>
      <c r="AM250" s="6059"/>
      <c r="AN250" s="6060"/>
      <c r="AO250" s="6061"/>
      <c r="AP250" s="6062"/>
      <c r="AQ250" s="6063"/>
      <c r="AR250" s="6064"/>
      <c r="AS250" s="6065"/>
      <c r="AT250" s="6066"/>
      <c r="AU250" s="6067"/>
      <c r="AV250" s="6068"/>
      <c r="AW250" s="6069"/>
      <c r="AX250" s="6070"/>
      <c r="AY250" s="6071"/>
      <c r="AZ250" s="6072"/>
      <c r="BA250" s="6073"/>
      <c r="BB250" s="6074"/>
      <c r="BC250" s="2169"/>
      <c r="BD250" s="1673"/>
      <c r="BE250" s="1655"/>
      <c r="BF250" s="1655"/>
      <c r="BG250" s="1655"/>
      <c r="BH250" s="1655"/>
    </row>
    <row customHeight="1" ht="14.25">
      <c r="A251" s="1386"/>
      <c r="B251" s="1386"/>
      <c r="C251" s="1386"/>
      <c r="D251" s="1386"/>
      <c r="E251" s="2174"/>
      <c r="F251" s="2174"/>
      <c r="G251" s="2174"/>
      <c r="H251" s="2174"/>
      <c r="I251" s="2201"/>
      <c r="J251" s="2201"/>
      <c r="K251" s="2171" t="str">
        <f>S48&amp;".35"</f>
        <v>1.1.1.35</v>
      </c>
      <c r="L251" s="1392"/>
      <c r="M251" s="1810"/>
      <c r="N251" s="1810"/>
      <c r="O251" s="1810"/>
      <c r="P251" s="2172"/>
      <c r="Q251" s="2172"/>
      <c r="R251" s="2253"/>
      <c r="S251" s="2249"/>
      <c r="T251" s="2315"/>
      <c r="U251" s="280"/>
      <c r="V251" s="6075"/>
      <c r="W251" s="6076" t="str">
        <f>Z245&amp;"-"&amp;AB245</f>
        <v>-</v>
      </c>
      <c r="X251" s="6077"/>
      <c r="Y251" s="6078" t="str">
        <f>AB245&amp;"-"&amp;AD245</f>
        <v>-нет</v>
      </c>
      <c r="Z251" s="6079"/>
      <c r="AA251" s="6080"/>
      <c r="AB251" s="6081"/>
      <c r="AC251" s="6082"/>
      <c r="AD251" s="1933"/>
      <c r="AE251" s="6083"/>
      <c r="AF251" s="6084"/>
      <c r="AG251" s="6085" t="s">
        <v>1722</v>
      </c>
      <c r="AH251" s="6086"/>
      <c r="AI251" s="6087"/>
      <c r="AJ251" s="6088"/>
      <c r="AK251" s="6089"/>
      <c r="AL251" s="6090"/>
      <c r="AM251" s="6091"/>
      <c r="AN251" s="6092"/>
      <c r="AO251" s="6093"/>
      <c r="AP251" s="6094"/>
      <c r="AQ251" s="6095"/>
      <c r="AR251" s="6096"/>
      <c r="AS251" s="6097"/>
      <c r="AT251" s="6098"/>
      <c r="AU251" s="6099" t="str">
        <f>AX245&amp;"-"&amp;AZ245</f>
        <v>45292.56662037037-45657.56886574074</v>
      </c>
      <c r="AV251" s="6100"/>
      <c r="AW251" s="6101" t="str">
        <f>AZ245&amp;"-"&amp;BB245</f>
        <v>45657.56886574074-</v>
      </c>
      <c r="AX251" s="6102"/>
      <c r="AY251" s="6103"/>
      <c r="AZ251" s="6104"/>
      <c r="BA251" s="6105"/>
      <c r="BB251" s="6106" t="str">
        <f>BE245&amp;"-"&amp;BG245</f>
        <v>-</v>
      </c>
      <c r="BC251" s="2169"/>
      <c r="BD251" s="1673"/>
      <c r="BE251" s="1655"/>
      <c r="BF251" s="1655" t="str">
        <f>IF(T251="","",T251)</f>
        <v/>
      </c>
      <c r="BG251" s="1655"/>
      <c r="BH251" s="1655"/>
    </row>
    <row customHeight="1" ht="65.83333333333333">
      <c r="A252" s="1386"/>
      <c r="B252" s="1386"/>
      <c r="C252" s="1386"/>
      <c r="D252" s="1386"/>
      <c r="E252" s="2174"/>
      <c r="F252" s="2174"/>
      <c r="G252" s="2174"/>
      <c r="H252" s="2174"/>
      <c r="I252" s="2201"/>
      <c r="J252" s="2201"/>
      <c r="K252" s="2171" t="str">
        <f>S48&amp;".37"</f>
        <v>1.1.1.37</v>
      </c>
      <c r="L252" s="1392"/>
      <c r="M252" s="1810"/>
      <c r="N252" s="1810"/>
      <c r="O252" s="1810"/>
      <c r="P252" s="2172"/>
      <c r="Q252" s="2172"/>
      <c r="R252" s="680" t="s">
        <v>102</v>
      </c>
      <c r="S252" s="2247" t="str">
        <f>$K252</f>
        <v>1.1.1.37</v>
      </c>
      <c r="T252" s="2313" t="s">
        <v>1798</v>
      </c>
      <c r="U252" s="280"/>
      <c r="V252" s="749"/>
      <c r="W252" s="1278"/>
      <c r="X252" s="749"/>
      <c r="Y252" s="1278"/>
      <c r="Z252" s="2265"/>
      <c r="AA252" s="1928" t="s">
        <v>58</v>
      </c>
      <c r="AB252" s="2265"/>
      <c r="AC252" s="1928" t="s">
        <v>58</v>
      </c>
      <c r="AD252" s="2004" t="s">
        <v>56</v>
      </c>
      <c r="AE252" s="2233"/>
      <c r="AF252" s="2366">
        <v>1</v>
      </c>
      <c r="AG252" s="5170" t="s">
        <v>24</v>
      </c>
      <c r="AH252" s="1928" t="s">
        <v>56</v>
      </c>
      <c r="AI252" s="2233"/>
      <c r="AJ252" s="2366">
        <v>1</v>
      </c>
      <c r="AK252" s="2464" t="s">
        <v>24</v>
      </c>
      <c r="AL252" s="1928" t="s">
        <v>58</v>
      </c>
      <c r="AM252" s="2011"/>
      <c r="AN252" s="2366">
        <v>1</v>
      </c>
      <c r="AO252" s="2310">
        <v>1</v>
      </c>
      <c r="AP252" s="2311" t="s">
        <v>58</v>
      </c>
      <c r="AQ252" s="293"/>
      <c r="AR252" s="2366">
        <v>1</v>
      </c>
      <c r="AS252" s="2132" t="s">
        <v>1799</v>
      </c>
      <c r="AT252" s="749">
        <v>0</v>
      </c>
      <c r="AU252" s="1278">
        <v>0</v>
      </c>
      <c r="AV252" s="749">
        <f>AW252+AW252*20%</f>
        <v>6575.16</v>
      </c>
      <c r="AW252" s="1278">
        <v>5479.3</v>
      </c>
      <c r="AX252" s="2265">
        <v>45292.56673611111</v>
      </c>
      <c r="AY252" s="1928" t="s">
        <v>58</v>
      </c>
      <c r="AZ252" s="2265">
        <v>45657.56841435185</v>
      </c>
      <c r="BA252" s="1928" t="s">
        <v>58</v>
      </c>
      <c r="BB252" s="1371"/>
      <c r="BC252" s="2168" t="s">
        <v>1718</v>
      </c>
      <c r="BD252" s="1673"/>
      <c r="BE252" s="1655"/>
      <c r="BF252" s="1655" t="str">
        <f>IF(T252="","",T252)</f>
        <v>Ставка тарифа за протяженность: на прокладку (устройство) сети холодного водоснабжения из стальных труб открытым способом при засыпке траншеи песком и восстановлением асфальтобетонного покрытия толщиной 18 см (без строительства водопроводных колодцев)</v>
      </c>
      <c r="BG252" s="1655"/>
      <c r="BH252" s="1655"/>
    </row>
    <row customHeight="1" ht="65.83333333333333">
      <c r="A253" s="1386"/>
      <c r="B253" s="1386"/>
      <c r="C253" s="1386"/>
      <c r="D253" s="1386"/>
      <c r="E253" s="2174"/>
      <c r="F253" s="2174"/>
      <c r="G253" s="2174"/>
      <c r="H253" s="2174"/>
      <c r="I253" s="2201"/>
      <c r="J253" s="2201"/>
      <c r="K253" s="2171" t="str">
        <f>S249&amp;".1"</f>
        <v>.1</v>
      </c>
      <c r="L253" s="1392"/>
      <c r="M253" s="1810"/>
      <c r="N253" s="1810"/>
      <c r="O253" s="1810"/>
      <c r="P253" s="2172"/>
      <c r="Q253" s="2172"/>
      <c r="R253" s="2253">
        <v>1</v>
      </c>
      <c r="S253" s="2247" t="str">
        <f>$K253</f>
        <v>.1</v>
      </c>
      <c r="T253" s="2313"/>
      <c r="U253" s="280"/>
      <c r="V253" s="749"/>
      <c r="W253" s="1278"/>
      <c r="X253" s="749"/>
      <c r="Y253" s="1278"/>
      <c r="Z253" s="2265"/>
      <c r="AA253" s="1928" t="s">
        <v>58</v>
      </c>
      <c r="AB253" s="2265"/>
      <c r="AC253" s="1928" t="s">
        <v>58</v>
      </c>
      <c r="AD253" s="2004" t="s">
        <v>58</v>
      </c>
      <c r="AE253" s="2233"/>
      <c r="AF253" s="2366">
        <v>1</v>
      </c>
      <c r="AG253" s="2317"/>
      <c r="AH253" s="1928" t="s">
        <v>58</v>
      </c>
      <c r="AI253" s="2233"/>
      <c r="AJ253" s="2366">
        <v>1</v>
      </c>
      <c r="AK253" s="2316" t="s">
        <v>24</v>
      </c>
      <c r="AL253" s="1928" t="s">
        <v>58</v>
      </c>
      <c r="AM253" s="2011"/>
      <c r="AN253" s="2366">
        <v>1</v>
      </c>
      <c r="AO253" s="2310"/>
      <c r="AP253" s="2311" t="s">
        <v>58</v>
      </c>
      <c r="AQ253" s="680" t="s">
        <v>102</v>
      </c>
      <c r="AR253" s="2366" t="s">
        <v>101</v>
      </c>
      <c r="AS253" s="2132" t="s">
        <v>1800</v>
      </c>
      <c r="AT253" s="749">
        <v>0</v>
      </c>
      <c r="AU253" s="1278">
        <v>0</v>
      </c>
      <c r="AV253" s="749">
        <f>AW253+AW253*20%</f>
        <v>6741.228</v>
      </c>
      <c r="AW253" s="1278">
        <v>5617.69</v>
      </c>
      <c r="AX253" s="2265">
        <v>45292.56673611111</v>
      </c>
      <c r="AY253" s="1928" t="s">
        <v>58</v>
      </c>
      <c r="AZ253" s="2265">
        <v>45657.56826388889</v>
      </c>
      <c r="BA253" s="1928" t="s">
        <v>58</v>
      </c>
      <c r="BB253" s="1371"/>
      <c r="BC253" s="2168" t="s">
        <v>1718</v>
      </c>
      <c r="BD253" s="1673"/>
      <c r="BE253" s="1655"/>
      <c r="BF253" s="1655" t="str">
        <f>IF(T253="","",T253)</f>
        <v/>
      </c>
      <c r="BG253" s="1655"/>
      <c r="BH253" s="1655"/>
    </row>
    <row customHeight="1" ht="65.83333333333333">
      <c r="A254" s="1386"/>
      <c r="B254" s="1386"/>
      <c r="C254" s="1386"/>
      <c r="D254" s="1386"/>
      <c r="E254" s="2174"/>
      <c r="F254" s="2174"/>
      <c r="G254" s="2174"/>
      <c r="H254" s="2174"/>
      <c r="I254" s="2201"/>
      <c r="J254" s="2201"/>
      <c r="K254" s="2171" t="str">
        <f>S250&amp;".1"</f>
        <v>.1</v>
      </c>
      <c r="L254" s="1392"/>
      <c r="M254" s="1810"/>
      <c r="N254" s="1810"/>
      <c r="O254" s="1810"/>
      <c r="P254" s="2172"/>
      <c r="Q254" s="2172"/>
      <c r="R254" s="2253">
        <v>1</v>
      </c>
      <c r="S254" s="2247" t="str">
        <f>$K254</f>
        <v>.1</v>
      </c>
      <c r="T254" s="2313"/>
      <c r="U254" s="280"/>
      <c r="V254" s="749"/>
      <c r="W254" s="1278"/>
      <c r="X254" s="749"/>
      <c r="Y254" s="1278"/>
      <c r="Z254" s="2265"/>
      <c r="AA254" s="1928" t="s">
        <v>58</v>
      </c>
      <c r="AB254" s="2265"/>
      <c r="AC254" s="1928" t="s">
        <v>58</v>
      </c>
      <c r="AD254" s="2004" t="s">
        <v>58</v>
      </c>
      <c r="AE254" s="2233"/>
      <c r="AF254" s="2366">
        <v>1</v>
      </c>
      <c r="AG254" s="2317"/>
      <c r="AH254" s="1928" t="s">
        <v>58</v>
      </c>
      <c r="AI254" s="2233"/>
      <c r="AJ254" s="2366">
        <v>1</v>
      </c>
      <c r="AK254" s="2316" t="s">
        <v>24</v>
      </c>
      <c r="AL254" s="1928" t="s">
        <v>58</v>
      </c>
      <c r="AM254" s="2011"/>
      <c r="AN254" s="2366">
        <v>1</v>
      </c>
      <c r="AO254" s="2310"/>
      <c r="AP254" s="2311" t="s">
        <v>58</v>
      </c>
      <c r="AQ254" s="680" t="s">
        <v>102</v>
      </c>
      <c r="AR254" s="2366" t="s">
        <v>89</v>
      </c>
      <c r="AS254" s="2132" t="s">
        <v>1801</v>
      </c>
      <c r="AT254" s="749">
        <v>0</v>
      </c>
      <c r="AU254" s="1278">
        <v>0</v>
      </c>
      <c r="AV254" s="749">
        <f>AW254+AW254*20%</f>
        <v>7409.892</v>
      </c>
      <c r="AW254" s="1278">
        <v>6174.91</v>
      </c>
      <c r="AX254" s="2265">
        <v>45292.56673611111</v>
      </c>
      <c r="AY254" s="1928" t="s">
        <v>58</v>
      </c>
      <c r="AZ254" s="2265">
        <v>45657.567881944444</v>
      </c>
      <c r="BA254" s="1928" t="s">
        <v>58</v>
      </c>
      <c r="BB254" s="1371"/>
      <c r="BC254" s="2168" t="s">
        <v>1718</v>
      </c>
      <c r="BD254" s="1673"/>
      <c r="BE254" s="1655"/>
      <c r="BF254" s="1655" t="str">
        <f>IF(T254="","",T254)</f>
        <v/>
      </c>
      <c r="BG254" s="1655"/>
      <c r="BH254" s="1655"/>
    </row>
    <row customHeight="1" ht="14.25">
      <c r="A255" s="1386"/>
      <c r="B255" s="1386"/>
      <c r="C255" s="1386"/>
      <c r="D255" s="1386"/>
      <c r="E255" s="2174"/>
      <c r="F255" s="2174"/>
      <c r="G255" s="2174"/>
      <c r="H255" s="2174"/>
      <c r="I255" s="2201"/>
      <c r="J255" s="2201"/>
      <c r="K255" s="2171" t="str">
        <f>S48&amp;".36"</f>
        <v>1.1.1.36</v>
      </c>
      <c r="L255" s="1392"/>
      <c r="M255" s="1810"/>
      <c r="N255" s="1810"/>
      <c r="O255" s="1810"/>
      <c r="P255" s="2172"/>
      <c r="Q255" s="2172"/>
      <c r="R255" s="2253"/>
      <c r="S255" s="2248"/>
      <c r="T255" s="2314"/>
      <c r="U255" s="280"/>
      <c r="V255" s="6107"/>
      <c r="W255" s="6108"/>
      <c r="X255" s="6109"/>
      <c r="Y255" s="6110"/>
      <c r="Z255" s="6111"/>
      <c r="AA255" s="6112"/>
      <c r="AB255" s="6113"/>
      <c r="AC255" s="6114"/>
      <c r="AD255" s="2005"/>
      <c r="AE255" s="2233"/>
      <c r="AF255" s="2366"/>
      <c r="AG255" s="5170" t="s">
        <v>24</v>
      </c>
      <c r="AH255" s="1928"/>
      <c r="AI255" s="2233"/>
      <c r="AJ255" s="2366"/>
      <c r="AK255" s="2464" t="s">
        <v>24</v>
      </c>
      <c r="AL255" s="1928"/>
      <c r="AM255" s="2019"/>
      <c r="AN255" s="2366"/>
      <c r="AO255" s="2310"/>
      <c r="AP255" s="2312"/>
      <c r="AQ255" s="6115"/>
      <c r="AR255" s="6116"/>
      <c r="AS255" s="6117" t="s">
        <v>1719</v>
      </c>
      <c r="AT255" s="6118"/>
      <c r="AU255" s="6119"/>
      <c r="AV255" s="6120"/>
      <c r="AW255" s="6121"/>
      <c r="AX255" s="6122"/>
      <c r="AY255" s="6123"/>
      <c r="AZ255" s="6124"/>
      <c r="BA255" s="6125"/>
      <c r="BB255" s="6126"/>
      <c r="BC255" s="2169"/>
      <c r="BD255" s="1673"/>
      <c r="BE255" s="1655"/>
      <c r="BF255" s="1655"/>
      <c r="BG255" s="1655"/>
      <c r="BH255" s="1655"/>
    </row>
    <row customHeight="1" ht="14.25">
      <c r="A256" s="1386"/>
      <c r="B256" s="1386"/>
      <c r="C256" s="1386"/>
      <c r="D256" s="1386"/>
      <c r="E256" s="2174"/>
      <c r="F256" s="2174"/>
      <c r="G256" s="2174"/>
      <c r="H256" s="2174"/>
      <c r="I256" s="2201"/>
      <c r="J256" s="2201"/>
      <c r="K256" s="2171" t="str">
        <f>S48&amp;".36"</f>
        <v>1.1.1.36</v>
      </c>
      <c r="L256" s="1392"/>
      <c r="M256" s="1810"/>
      <c r="N256" s="1810"/>
      <c r="O256" s="1810"/>
      <c r="P256" s="2172"/>
      <c r="Q256" s="2172"/>
      <c r="R256" s="2253"/>
      <c r="S256" s="2248"/>
      <c r="T256" s="2314"/>
      <c r="U256" s="280"/>
      <c r="V256" s="6127"/>
      <c r="W256" s="6128"/>
      <c r="X256" s="6129"/>
      <c r="Y256" s="6130"/>
      <c r="Z256" s="6131"/>
      <c r="AA256" s="6132"/>
      <c r="AB256" s="6133"/>
      <c r="AC256" s="6134"/>
      <c r="AD256" s="2005"/>
      <c r="AE256" s="2233"/>
      <c r="AF256" s="2366"/>
      <c r="AG256" s="5170" t="s">
        <v>24</v>
      </c>
      <c r="AH256" s="1928"/>
      <c r="AI256" s="2233"/>
      <c r="AJ256" s="2366"/>
      <c r="AK256" s="2464" t="s">
        <v>24</v>
      </c>
      <c r="AL256" s="1928"/>
      <c r="AM256" s="6135"/>
      <c r="AN256" s="6136"/>
      <c r="AO256" s="6137" t="s">
        <v>1720</v>
      </c>
      <c r="AP256" s="6138"/>
      <c r="AQ256" s="6139"/>
      <c r="AR256" s="6140"/>
      <c r="AS256" s="6141"/>
      <c r="AT256" s="6142"/>
      <c r="AU256" s="6143"/>
      <c r="AV256" s="6144"/>
      <c r="AW256" s="6145"/>
      <c r="AX256" s="6146"/>
      <c r="AY256" s="6147"/>
      <c r="AZ256" s="6148"/>
      <c r="BA256" s="6149"/>
      <c r="BB256" s="6150"/>
      <c r="BC256" s="2169"/>
      <c r="BD256" s="1673"/>
      <c r="BE256" s="1655"/>
      <c r="BF256" s="1655"/>
      <c r="BG256" s="1655"/>
      <c r="BH256" s="1655"/>
    </row>
    <row customHeight="1" ht="14.25">
      <c r="A257" s="1386"/>
      <c r="B257" s="1386"/>
      <c r="C257" s="1386"/>
      <c r="D257" s="1386"/>
      <c r="E257" s="2174"/>
      <c r="F257" s="2174"/>
      <c r="G257" s="2174"/>
      <c r="H257" s="2174"/>
      <c r="I257" s="2201"/>
      <c r="J257" s="2201"/>
      <c r="K257" s="2171" t="str">
        <f>S48&amp;".36"</f>
        <v>1.1.1.36</v>
      </c>
      <c r="L257" s="1392"/>
      <c r="M257" s="1810"/>
      <c r="N257" s="1810"/>
      <c r="O257" s="1810"/>
      <c r="P257" s="2172"/>
      <c r="Q257" s="2172"/>
      <c r="R257" s="2253"/>
      <c r="S257" s="2248"/>
      <c r="T257" s="2314"/>
      <c r="U257" s="280"/>
      <c r="V257" s="6151"/>
      <c r="W257" s="6152"/>
      <c r="X257" s="6153"/>
      <c r="Y257" s="6154"/>
      <c r="Z257" s="6155"/>
      <c r="AA257" s="6156"/>
      <c r="AB257" s="6157"/>
      <c r="AC257" s="6158"/>
      <c r="AD257" s="2005"/>
      <c r="AE257" s="2233"/>
      <c r="AF257" s="2366"/>
      <c r="AG257" s="5170" t="s">
        <v>24</v>
      </c>
      <c r="AH257" s="1928"/>
      <c r="AI257" s="6159"/>
      <c r="AJ257" s="6160"/>
      <c r="AK257" s="6161" t="s">
        <v>1721</v>
      </c>
      <c r="AL257" s="6162"/>
      <c r="AM257" s="6163"/>
      <c r="AN257" s="6164"/>
      <c r="AO257" s="6165"/>
      <c r="AP257" s="6166"/>
      <c r="AQ257" s="6167"/>
      <c r="AR257" s="6168"/>
      <c r="AS257" s="6169"/>
      <c r="AT257" s="6170"/>
      <c r="AU257" s="6171"/>
      <c r="AV257" s="6172"/>
      <c r="AW257" s="6173"/>
      <c r="AX257" s="6174"/>
      <c r="AY257" s="6175"/>
      <c r="AZ257" s="6176"/>
      <c r="BA257" s="6177"/>
      <c r="BB257" s="6178"/>
      <c r="BC257" s="2169"/>
      <c r="BD257" s="1673"/>
      <c r="BE257" s="1655"/>
      <c r="BF257" s="1655"/>
      <c r="BG257" s="1655"/>
      <c r="BH257" s="1655"/>
    </row>
    <row customHeight="1" ht="14.25">
      <c r="A258" s="1386"/>
      <c r="B258" s="1386"/>
      <c r="C258" s="1386"/>
      <c r="D258" s="1386"/>
      <c r="E258" s="2174"/>
      <c r="F258" s="2174"/>
      <c r="G258" s="2174"/>
      <c r="H258" s="2174"/>
      <c r="I258" s="2201"/>
      <c r="J258" s="2201"/>
      <c r="K258" s="2171" t="str">
        <f>S48&amp;".36"</f>
        <v>1.1.1.36</v>
      </c>
      <c r="L258" s="1392"/>
      <c r="M258" s="1810"/>
      <c r="N258" s="1810"/>
      <c r="O258" s="1810"/>
      <c r="P258" s="2172"/>
      <c r="Q258" s="2172"/>
      <c r="R258" s="2253"/>
      <c r="S258" s="2249"/>
      <c r="T258" s="2315"/>
      <c r="U258" s="280"/>
      <c r="V258" s="6179"/>
      <c r="W258" s="6180" t="str">
        <f>Z252&amp;"-"&amp;AB252</f>
        <v>-</v>
      </c>
      <c r="X258" s="6181"/>
      <c r="Y258" s="6182" t="str">
        <f>AB252&amp;"-"&amp;AD252</f>
        <v>-нет</v>
      </c>
      <c r="Z258" s="6183"/>
      <c r="AA258" s="6184"/>
      <c r="AB258" s="6185"/>
      <c r="AC258" s="6186"/>
      <c r="AD258" s="1933"/>
      <c r="AE258" s="6187"/>
      <c r="AF258" s="6188"/>
      <c r="AG258" s="6189" t="s">
        <v>1722</v>
      </c>
      <c r="AH258" s="6190"/>
      <c r="AI258" s="6191"/>
      <c r="AJ258" s="6192"/>
      <c r="AK258" s="6193"/>
      <c r="AL258" s="6194"/>
      <c r="AM258" s="6195"/>
      <c r="AN258" s="6196"/>
      <c r="AO258" s="6197"/>
      <c r="AP258" s="6198"/>
      <c r="AQ258" s="6199"/>
      <c r="AR258" s="6200"/>
      <c r="AS258" s="6201"/>
      <c r="AT258" s="6202"/>
      <c r="AU258" s="6203" t="str">
        <f>AX252&amp;"-"&amp;AZ252</f>
        <v>45292.56673611111-45657.56841435185</v>
      </c>
      <c r="AV258" s="6204"/>
      <c r="AW258" s="6205" t="str">
        <f>AZ252&amp;"-"&amp;BB252</f>
        <v>45657.56841435185-</v>
      </c>
      <c r="AX258" s="6206"/>
      <c r="AY258" s="6207"/>
      <c r="AZ258" s="6208"/>
      <c r="BA258" s="6209"/>
      <c r="BB258" s="6210" t="str">
        <f>BE252&amp;"-"&amp;BG252</f>
        <v>-</v>
      </c>
      <c r="BC258" s="2169"/>
      <c r="BD258" s="1673"/>
      <c r="BE258" s="1655"/>
      <c r="BF258" s="1655" t="str">
        <f>IF(T258="","",T258)</f>
        <v/>
      </c>
      <c r="BG258" s="1655"/>
      <c r="BH258" s="1655"/>
    </row>
    <row customHeight="1" ht="68.33333333333333">
      <c r="A259" s="1386"/>
      <c r="B259" s="1386"/>
      <c r="C259" s="1386"/>
      <c r="D259" s="1386"/>
      <c r="E259" s="2174"/>
      <c r="F259" s="2174"/>
      <c r="G259" s="2174"/>
      <c r="H259" s="2174"/>
      <c r="I259" s="2201"/>
      <c r="J259" s="2201"/>
      <c r="K259" s="2171" t="str">
        <f>S48&amp;".38"</f>
        <v>1.1.1.38</v>
      </c>
      <c r="L259" s="1392"/>
      <c r="M259" s="1810"/>
      <c r="N259" s="1810"/>
      <c r="O259" s="1810"/>
      <c r="P259" s="2172"/>
      <c r="Q259" s="2172"/>
      <c r="R259" s="680" t="s">
        <v>102</v>
      </c>
      <c r="S259" s="2247" t="str">
        <f>$K259</f>
        <v>1.1.1.38</v>
      </c>
      <c r="T259" s="2313" t="s">
        <v>1802</v>
      </c>
      <c r="U259" s="280"/>
      <c r="V259" s="749"/>
      <c r="W259" s="1278"/>
      <c r="X259" s="749"/>
      <c r="Y259" s="1278"/>
      <c r="Z259" s="2265"/>
      <c r="AA259" s="1928" t="s">
        <v>58</v>
      </c>
      <c r="AB259" s="2265"/>
      <c r="AC259" s="1928" t="s">
        <v>58</v>
      </c>
      <c r="AD259" s="2004" t="s">
        <v>56</v>
      </c>
      <c r="AE259" s="2233"/>
      <c r="AF259" s="2366">
        <v>1</v>
      </c>
      <c r="AG259" s="5170" t="s">
        <v>24</v>
      </c>
      <c r="AH259" s="1928" t="s">
        <v>56</v>
      </c>
      <c r="AI259" s="2233"/>
      <c r="AJ259" s="2366">
        <v>1</v>
      </c>
      <c r="AK259" s="2464" t="s">
        <v>24</v>
      </c>
      <c r="AL259" s="1928" t="s">
        <v>56</v>
      </c>
      <c r="AM259" s="2011"/>
      <c r="AN259" s="2366">
        <v>1</v>
      </c>
      <c r="AO259" s="2465" t="s">
        <v>24</v>
      </c>
      <c r="AP259" s="2311" t="s">
        <v>58</v>
      </c>
      <c r="AQ259" s="293"/>
      <c r="AR259" s="2366">
        <v>1</v>
      </c>
      <c r="AS259" s="2132" t="s">
        <v>1803</v>
      </c>
      <c r="AT259" s="749">
        <v>0</v>
      </c>
      <c r="AU259" s="1278">
        <v>0</v>
      </c>
      <c r="AV259" s="749">
        <f>AW259+AW259*20%</f>
        <v>32967.6</v>
      </c>
      <c r="AW259" s="1278">
        <v>27473</v>
      </c>
      <c r="AX259" s="2265">
        <v>45292.566875</v>
      </c>
      <c r="AY259" s="1928" t="s">
        <v>58</v>
      </c>
      <c r="AZ259" s="2265">
        <v>45657.56773148148</v>
      </c>
      <c r="BA259" s="1928" t="s">
        <v>58</v>
      </c>
      <c r="BB259" s="1371"/>
      <c r="BC259" s="2168" t="s">
        <v>1718</v>
      </c>
      <c r="BD259" s="1673"/>
      <c r="BE259" s="1655"/>
      <c r="BF259" s="1655" t="str">
        <f>IF(T259="","",T259)</f>
        <v>Ставка тарифа за протяженность: на устройство водопроводных колодцев на сети водоснабжения из сборных железобетонных конструкций без восстановления асфальтобетонного покрытия </v>
      </c>
      <c r="BG259" s="1655"/>
      <c r="BH259" s="1655"/>
    </row>
    <row customHeight="1" ht="68.33333333333333">
      <c r="A260" s="1386"/>
      <c r="B260" s="1386"/>
      <c r="C260" s="1386"/>
      <c r="D260" s="1386"/>
      <c r="E260" s="2174"/>
      <c r="F260" s="2174"/>
      <c r="G260" s="2174"/>
      <c r="H260" s="2174"/>
      <c r="I260" s="2201"/>
      <c r="J260" s="2201"/>
      <c r="K260" s="2171" t="str">
        <f>S256&amp;".1"</f>
        <v>.1</v>
      </c>
      <c r="L260" s="1392"/>
      <c r="M260" s="1810"/>
      <c r="N260" s="1810"/>
      <c r="O260" s="1810"/>
      <c r="P260" s="2172"/>
      <c r="Q260" s="2172"/>
      <c r="R260" s="2253">
        <v>1</v>
      </c>
      <c r="S260" s="2247" t="str">
        <f>$K260</f>
        <v>.1</v>
      </c>
      <c r="T260" s="2313"/>
      <c r="U260" s="280"/>
      <c r="V260" s="749"/>
      <c r="W260" s="1278"/>
      <c r="X260" s="749"/>
      <c r="Y260" s="1278"/>
      <c r="Z260" s="2265"/>
      <c r="AA260" s="1928" t="s">
        <v>58</v>
      </c>
      <c r="AB260" s="2265"/>
      <c r="AC260" s="1928" t="s">
        <v>58</v>
      </c>
      <c r="AD260" s="2004" t="s">
        <v>58</v>
      </c>
      <c r="AE260" s="2233"/>
      <c r="AF260" s="2366">
        <v>1</v>
      </c>
      <c r="AG260" s="5170" t="s">
        <v>24</v>
      </c>
      <c r="AH260" s="1928" t="s">
        <v>58</v>
      </c>
      <c r="AI260" s="2233"/>
      <c r="AJ260" s="2366">
        <v>1</v>
      </c>
      <c r="AK260" s="2464" t="s">
        <v>24</v>
      </c>
      <c r="AL260" s="1928" t="s">
        <v>58</v>
      </c>
      <c r="AM260" s="2011"/>
      <c r="AN260" s="2366">
        <v>1</v>
      </c>
      <c r="AO260" s="2465" t="s">
        <v>24</v>
      </c>
      <c r="AP260" s="2311" t="s">
        <v>58</v>
      </c>
      <c r="AQ260" s="680" t="s">
        <v>102</v>
      </c>
      <c r="AR260" s="2366" t="s">
        <v>101</v>
      </c>
      <c r="AS260" s="2132" t="s">
        <v>1804</v>
      </c>
      <c r="AT260" s="749">
        <v>0</v>
      </c>
      <c r="AU260" s="1278">
        <v>0</v>
      </c>
      <c r="AV260" s="749">
        <f>AW260+AW260*20%</f>
        <v>58954.8</v>
      </c>
      <c r="AW260" s="1278">
        <v>49129</v>
      </c>
      <c r="AX260" s="2265">
        <v>45292.56704861111</v>
      </c>
      <c r="AY260" s="1928" t="s">
        <v>58</v>
      </c>
      <c r="AZ260" s="2265">
        <v>45657.56762731481</v>
      </c>
      <c r="BA260" s="1928" t="s">
        <v>58</v>
      </c>
      <c r="BB260" s="1371"/>
      <c r="BC260" s="2168" t="s">
        <v>1718</v>
      </c>
      <c r="BD260" s="1673"/>
      <c r="BE260" s="1655"/>
      <c r="BF260" s="1655" t="str">
        <f>IF(T260="","",T260)</f>
        <v/>
      </c>
      <c r="BG260" s="1655"/>
      <c r="BH260" s="1655"/>
    </row>
    <row customHeight="1" ht="14.25">
      <c r="A261" s="1386"/>
      <c r="B261" s="1386"/>
      <c r="C261" s="1386"/>
      <c r="D261" s="1386"/>
      <c r="E261" s="2174"/>
      <c r="F261" s="2174"/>
      <c r="G261" s="2174"/>
      <c r="H261" s="2174"/>
      <c r="I261" s="2201"/>
      <c r="J261" s="2201"/>
      <c r="K261" s="2171" t="str">
        <f>S48&amp;".37"</f>
        <v>1.1.1.37</v>
      </c>
      <c r="L261" s="1392"/>
      <c r="M261" s="1810"/>
      <c r="N261" s="1810"/>
      <c r="O261" s="1810"/>
      <c r="P261" s="2172"/>
      <c r="Q261" s="2172"/>
      <c r="R261" s="2253"/>
      <c r="S261" s="2248"/>
      <c r="T261" s="2314"/>
      <c r="U261" s="280"/>
      <c r="V261" s="6211"/>
      <c r="W261" s="6212"/>
      <c r="X261" s="6213"/>
      <c r="Y261" s="6214"/>
      <c r="Z261" s="6215"/>
      <c r="AA261" s="6216"/>
      <c r="AB261" s="6217"/>
      <c r="AC261" s="6218"/>
      <c r="AD261" s="2005"/>
      <c r="AE261" s="2233"/>
      <c r="AF261" s="2366"/>
      <c r="AG261" s="5170" t="s">
        <v>24</v>
      </c>
      <c r="AH261" s="1928"/>
      <c r="AI261" s="2233"/>
      <c r="AJ261" s="2366"/>
      <c r="AK261" s="2464" t="s">
        <v>24</v>
      </c>
      <c r="AL261" s="1928"/>
      <c r="AM261" s="2019"/>
      <c r="AN261" s="2366"/>
      <c r="AO261" s="2465" t="s">
        <v>24</v>
      </c>
      <c r="AP261" s="2312"/>
      <c r="AQ261" s="6219"/>
      <c r="AR261" s="6220"/>
      <c r="AS261" s="6221" t="s">
        <v>1719</v>
      </c>
      <c r="AT261" s="6222"/>
      <c r="AU261" s="6223"/>
      <c r="AV261" s="6224"/>
      <c r="AW261" s="6225"/>
      <c r="AX261" s="6226"/>
      <c r="AY261" s="6227"/>
      <c r="AZ261" s="6228"/>
      <c r="BA261" s="6229"/>
      <c r="BB261" s="6230"/>
      <c r="BC261" s="2169"/>
      <c r="BD261" s="1673"/>
      <c r="BE261" s="1655"/>
      <c r="BF261" s="1655"/>
      <c r="BG261" s="1655"/>
      <c r="BH261" s="1655"/>
    </row>
    <row customHeight="1" ht="14.25">
      <c r="A262" s="1386"/>
      <c r="B262" s="1386"/>
      <c r="C262" s="1386"/>
      <c r="D262" s="1386"/>
      <c r="E262" s="2174"/>
      <c r="F262" s="2174"/>
      <c r="G262" s="2174"/>
      <c r="H262" s="2174"/>
      <c r="I262" s="2201"/>
      <c r="J262" s="2201"/>
      <c r="K262" s="2171" t="str">
        <f>S48&amp;".37"</f>
        <v>1.1.1.37</v>
      </c>
      <c r="L262" s="1392"/>
      <c r="M262" s="1810"/>
      <c r="N262" s="1810"/>
      <c r="O262" s="1810"/>
      <c r="P262" s="2172"/>
      <c r="Q262" s="2172"/>
      <c r="R262" s="2253"/>
      <c r="S262" s="2248"/>
      <c r="T262" s="2314"/>
      <c r="U262" s="280"/>
      <c r="V262" s="6231"/>
      <c r="W262" s="6232"/>
      <c r="X262" s="6233"/>
      <c r="Y262" s="6234"/>
      <c r="Z262" s="6235"/>
      <c r="AA262" s="6236"/>
      <c r="AB262" s="6237"/>
      <c r="AC262" s="6238"/>
      <c r="AD262" s="2005"/>
      <c r="AE262" s="2233"/>
      <c r="AF262" s="2366"/>
      <c r="AG262" s="5170" t="s">
        <v>24</v>
      </c>
      <c r="AH262" s="1928"/>
      <c r="AI262" s="2233"/>
      <c r="AJ262" s="2366"/>
      <c r="AK262" s="2464" t="s">
        <v>24</v>
      </c>
      <c r="AL262" s="1928"/>
      <c r="AM262" s="6239"/>
      <c r="AN262" s="6240"/>
      <c r="AO262" s="6241" t="s">
        <v>1720</v>
      </c>
      <c r="AP262" s="6242"/>
      <c r="AQ262" s="6243"/>
      <c r="AR262" s="6244"/>
      <c r="AS262" s="6245"/>
      <c r="AT262" s="6246"/>
      <c r="AU262" s="6247"/>
      <c r="AV262" s="6248"/>
      <c r="AW262" s="6249"/>
      <c r="AX262" s="6250"/>
      <c r="AY262" s="6251"/>
      <c r="AZ262" s="6252"/>
      <c r="BA262" s="6253"/>
      <c r="BB262" s="6254"/>
      <c r="BC262" s="2169"/>
      <c r="BD262" s="1673"/>
      <c r="BE262" s="1655"/>
      <c r="BF262" s="1655"/>
      <c r="BG262" s="1655"/>
      <c r="BH262" s="1655"/>
    </row>
    <row customHeight="1" ht="14.25">
      <c r="A263" s="1386"/>
      <c r="B263" s="1386"/>
      <c r="C263" s="1386"/>
      <c r="D263" s="1386"/>
      <c r="E263" s="2174"/>
      <c r="F263" s="2174"/>
      <c r="G263" s="2174"/>
      <c r="H263" s="2174"/>
      <c r="I263" s="2201"/>
      <c r="J263" s="2201"/>
      <c r="K263" s="2171" t="str">
        <f>S48&amp;".37"</f>
        <v>1.1.1.37</v>
      </c>
      <c r="L263" s="1392"/>
      <c r="M263" s="1810"/>
      <c r="N263" s="1810"/>
      <c r="O263" s="1810"/>
      <c r="P263" s="2172"/>
      <c r="Q263" s="2172"/>
      <c r="R263" s="2253"/>
      <c r="S263" s="2248"/>
      <c r="T263" s="2314"/>
      <c r="U263" s="280"/>
      <c r="V263" s="6255"/>
      <c r="W263" s="6256"/>
      <c r="X263" s="6257"/>
      <c r="Y263" s="6258"/>
      <c r="Z263" s="6259"/>
      <c r="AA263" s="6260"/>
      <c r="AB263" s="6261"/>
      <c r="AC263" s="6262"/>
      <c r="AD263" s="2005"/>
      <c r="AE263" s="2233"/>
      <c r="AF263" s="2366"/>
      <c r="AG263" s="5170" t="s">
        <v>24</v>
      </c>
      <c r="AH263" s="1928"/>
      <c r="AI263" s="6263"/>
      <c r="AJ263" s="6264"/>
      <c r="AK263" s="6265" t="s">
        <v>1721</v>
      </c>
      <c r="AL263" s="6266"/>
      <c r="AM263" s="6267"/>
      <c r="AN263" s="6268"/>
      <c r="AO263" s="6269"/>
      <c r="AP263" s="6270"/>
      <c r="AQ263" s="6271"/>
      <c r="AR263" s="6272"/>
      <c r="AS263" s="6273"/>
      <c r="AT263" s="6274"/>
      <c r="AU263" s="6275"/>
      <c r="AV263" s="6276"/>
      <c r="AW263" s="6277"/>
      <c r="AX263" s="6278"/>
      <c r="AY263" s="6279"/>
      <c r="AZ263" s="6280"/>
      <c r="BA263" s="6281"/>
      <c r="BB263" s="6282"/>
      <c r="BC263" s="2169"/>
      <c r="BD263" s="1673"/>
      <c r="BE263" s="1655"/>
      <c r="BF263" s="1655"/>
      <c r="BG263" s="1655"/>
      <c r="BH263" s="1655"/>
    </row>
    <row customHeight="1" ht="14.25">
      <c r="A264" s="1386"/>
      <c r="B264" s="1386"/>
      <c r="C264" s="1386"/>
      <c r="D264" s="1386"/>
      <c r="E264" s="2174"/>
      <c r="F264" s="2174"/>
      <c r="G264" s="2174"/>
      <c r="H264" s="2174"/>
      <c r="I264" s="2201"/>
      <c r="J264" s="2201"/>
      <c r="K264" s="2171" t="str">
        <f>S48&amp;".37"</f>
        <v>1.1.1.37</v>
      </c>
      <c r="L264" s="1392"/>
      <c r="M264" s="1810"/>
      <c r="N264" s="1810"/>
      <c r="O264" s="1810"/>
      <c r="P264" s="2172"/>
      <c r="Q264" s="2172"/>
      <c r="R264" s="2253"/>
      <c r="S264" s="2249"/>
      <c r="T264" s="2315"/>
      <c r="U264" s="280"/>
      <c r="V264" s="6283"/>
      <c r="W264" s="6284" t="str">
        <f>Z259&amp;"-"&amp;AB259</f>
        <v>-</v>
      </c>
      <c r="X264" s="6285"/>
      <c r="Y264" s="6286" t="str">
        <f>AB259&amp;"-"&amp;AD259</f>
        <v>-нет</v>
      </c>
      <c r="Z264" s="6287"/>
      <c r="AA264" s="6288"/>
      <c r="AB264" s="6289"/>
      <c r="AC264" s="6290"/>
      <c r="AD264" s="1933"/>
      <c r="AE264" s="6291"/>
      <c r="AF264" s="6292"/>
      <c r="AG264" s="6293" t="s">
        <v>1722</v>
      </c>
      <c r="AH264" s="6294"/>
      <c r="AI264" s="6295"/>
      <c r="AJ264" s="6296"/>
      <c r="AK264" s="6297"/>
      <c r="AL264" s="6298"/>
      <c r="AM264" s="6299"/>
      <c r="AN264" s="6300"/>
      <c r="AO264" s="6301"/>
      <c r="AP264" s="6302"/>
      <c r="AQ264" s="6303"/>
      <c r="AR264" s="6304"/>
      <c r="AS264" s="6305"/>
      <c r="AT264" s="6306"/>
      <c r="AU264" s="6307" t="str">
        <f>AX259&amp;"-"&amp;AZ259</f>
        <v>45292.566875-45657.56773148148</v>
      </c>
      <c r="AV264" s="6308"/>
      <c r="AW264" s="6309" t="str">
        <f>AZ259&amp;"-"&amp;BB259</f>
        <v>45657.56773148148-</v>
      </c>
      <c r="AX264" s="6310"/>
      <c r="AY264" s="6311"/>
      <c r="AZ264" s="6312"/>
      <c r="BA264" s="6313"/>
      <c r="BB264" s="6314" t="str">
        <f>BE259&amp;"-"&amp;BG259</f>
        <v>-</v>
      </c>
      <c r="BC264" s="2169"/>
      <c r="BD264" s="1673"/>
      <c r="BE264" s="1655"/>
      <c r="BF264" s="1655" t="str">
        <f>IF(T264="","",T264)</f>
        <v/>
      </c>
      <c r="BG264" s="1655"/>
      <c r="BH264" s="1655"/>
    </row>
    <row customHeight="1" ht="65">
      <c r="A265" s="1386"/>
      <c r="B265" s="1386"/>
      <c r="C265" s="1386"/>
      <c r="D265" s="1386"/>
      <c r="E265" s="2174"/>
      <c r="F265" s="2174"/>
      <c r="G265" s="2174"/>
      <c r="H265" s="2174"/>
      <c r="I265" s="2201"/>
      <c r="J265" s="2201"/>
      <c r="K265" s="2171" t="str">
        <f>S48&amp;".39"</f>
        <v>1.1.1.39</v>
      </c>
      <c r="L265" s="1392"/>
      <c r="M265" s="1810"/>
      <c r="N265" s="1810"/>
      <c r="O265" s="1810"/>
      <c r="P265" s="2172"/>
      <c r="Q265" s="2172"/>
      <c r="R265" s="680" t="s">
        <v>102</v>
      </c>
      <c r="S265" s="2247" t="str">
        <f>$K265</f>
        <v>1.1.1.39</v>
      </c>
      <c r="T265" s="2313" t="s">
        <v>1805</v>
      </c>
      <c r="U265" s="280"/>
      <c r="V265" s="749"/>
      <c r="W265" s="1278"/>
      <c r="X265" s="749"/>
      <c r="Y265" s="1278"/>
      <c r="Z265" s="2265"/>
      <c r="AA265" s="1928" t="s">
        <v>58</v>
      </c>
      <c r="AB265" s="2265"/>
      <c r="AC265" s="1928" t="s">
        <v>58</v>
      </c>
      <c r="AD265" s="2004" t="s">
        <v>56</v>
      </c>
      <c r="AE265" s="2233"/>
      <c r="AF265" s="2366">
        <v>1</v>
      </c>
      <c r="AG265" s="5170" t="s">
        <v>24</v>
      </c>
      <c r="AH265" s="1928" t="s">
        <v>56</v>
      </c>
      <c r="AI265" s="2233"/>
      <c r="AJ265" s="2366">
        <v>1</v>
      </c>
      <c r="AK265" s="2464" t="s">
        <v>24</v>
      </c>
      <c r="AL265" s="1928" t="s">
        <v>56</v>
      </c>
      <c r="AM265" s="2011"/>
      <c r="AN265" s="2366">
        <v>1</v>
      </c>
      <c r="AO265" s="2465" t="s">
        <v>24</v>
      </c>
      <c r="AP265" s="2311" t="s">
        <v>58</v>
      </c>
      <c r="AQ265" s="293"/>
      <c r="AR265" s="2366">
        <v>1</v>
      </c>
      <c r="AS265" s="2132" t="s">
        <v>1803</v>
      </c>
      <c r="AT265" s="749">
        <v>0</v>
      </c>
      <c r="AU265" s="1278">
        <v>0</v>
      </c>
      <c r="AV265" s="749">
        <f>AW265+AW265*20%</f>
        <v>43366.8</v>
      </c>
      <c r="AW265" s="1278">
        <v>36139</v>
      </c>
      <c r="AX265" s="2265">
        <v>45292.56712962963</v>
      </c>
      <c r="AY265" s="1928" t="s">
        <v>58</v>
      </c>
      <c r="AZ265" s="2265">
        <v>45657.56747685185</v>
      </c>
      <c r="BA265" s="1928" t="s">
        <v>58</v>
      </c>
      <c r="BB265" s="1371"/>
      <c r="BC265" s="2168" t="s">
        <v>1718</v>
      </c>
      <c r="BD265" s="1673"/>
      <c r="BE265" s="1655"/>
      <c r="BF265" s="1655" t="str">
        <f>IF(T265="","",T265)</f>
        <v>Ставка тарифа за протяженность: на устройство водопроводных колодцев на сети водоснабжения из сборных железобетонных конструкций с восстановлением асфальтобетонного покрытия </v>
      </c>
      <c r="BG265" s="1655"/>
      <c r="BH265" s="1655"/>
    </row>
    <row customHeight="1" ht="65">
      <c r="A266" s="1386"/>
      <c r="B266" s="1386"/>
      <c r="C266" s="1386"/>
      <c r="D266" s="1386"/>
      <c r="E266" s="2174"/>
      <c r="F266" s="2174"/>
      <c r="G266" s="2174"/>
      <c r="H266" s="2174"/>
      <c r="I266" s="2201"/>
      <c r="J266" s="2201"/>
      <c r="K266" s="2171" t="str">
        <f>S262&amp;".1"</f>
        <v>.1</v>
      </c>
      <c r="L266" s="1392"/>
      <c r="M266" s="1810"/>
      <c r="N266" s="1810"/>
      <c r="O266" s="1810"/>
      <c r="P266" s="2172"/>
      <c r="Q266" s="2172"/>
      <c r="R266" s="2253">
        <v>1</v>
      </c>
      <c r="S266" s="2247" t="str">
        <f>$K266</f>
        <v>.1</v>
      </c>
      <c r="T266" s="2313"/>
      <c r="U266" s="280"/>
      <c r="V266" s="749"/>
      <c r="W266" s="1278"/>
      <c r="X266" s="749"/>
      <c r="Y266" s="1278"/>
      <c r="Z266" s="2265"/>
      <c r="AA266" s="1928" t="s">
        <v>58</v>
      </c>
      <c r="AB266" s="2265"/>
      <c r="AC266" s="1928" t="s">
        <v>58</v>
      </c>
      <c r="AD266" s="2004" t="s">
        <v>58</v>
      </c>
      <c r="AE266" s="2233"/>
      <c r="AF266" s="2366">
        <v>1</v>
      </c>
      <c r="AG266" s="2317"/>
      <c r="AH266" s="1928" t="s">
        <v>58</v>
      </c>
      <c r="AI266" s="2233"/>
      <c r="AJ266" s="2366">
        <v>1</v>
      </c>
      <c r="AK266" s="2316" t="s">
        <v>24</v>
      </c>
      <c r="AL266" s="1928" t="s">
        <v>58</v>
      </c>
      <c r="AM266" s="2011"/>
      <c r="AN266" s="2366">
        <v>1</v>
      </c>
      <c r="AO266" s="2310"/>
      <c r="AP266" s="2311" t="s">
        <v>58</v>
      </c>
      <c r="AQ266" s="680" t="s">
        <v>102</v>
      </c>
      <c r="AR266" s="2366" t="s">
        <v>101</v>
      </c>
      <c r="AS266" s="2132" t="s">
        <v>1804</v>
      </c>
      <c r="AT266" s="749">
        <v>0</v>
      </c>
      <c r="AU266" s="1278">
        <v>0</v>
      </c>
      <c r="AV266" s="749">
        <f>AW266+AW266*20%</f>
        <v>73617.6</v>
      </c>
      <c r="AW266" s="1278">
        <v>61348</v>
      </c>
      <c r="AX266" s="2265">
        <v>45292.56721064815</v>
      </c>
      <c r="AY266" s="1928" t="s">
        <v>58</v>
      </c>
      <c r="AZ266" s="2265">
        <v>45657.56731481481</v>
      </c>
      <c r="BA266" s="1928" t="s">
        <v>58</v>
      </c>
      <c r="BB266" s="1371"/>
      <c r="BC266" s="2168" t="s">
        <v>1718</v>
      </c>
      <c r="BD266" s="1673"/>
      <c r="BE266" s="1655"/>
      <c r="BF266" s="1655" t="str">
        <f>IF(T266="","",T266)</f>
        <v/>
      </c>
      <c r="BG266" s="1655"/>
      <c r="BH266" s="1655"/>
    </row>
    <row customHeight="1" ht="14.25">
      <c r="A267" s="1386"/>
      <c r="B267" s="1386"/>
      <c r="C267" s="1386"/>
      <c r="D267" s="1386"/>
      <c r="E267" s="2174"/>
      <c r="F267" s="2174"/>
      <c r="G267" s="2174"/>
      <c r="H267" s="2174"/>
      <c r="I267" s="2201"/>
      <c r="J267" s="2201"/>
      <c r="K267" s="2171" t="str">
        <f>S48&amp;".38"</f>
        <v>1.1.1.38</v>
      </c>
      <c r="L267" s="1392"/>
      <c r="M267" s="1810"/>
      <c r="N267" s="1810"/>
      <c r="O267" s="1810"/>
      <c r="P267" s="2172"/>
      <c r="Q267" s="2172"/>
      <c r="R267" s="2253"/>
      <c r="S267" s="2248"/>
      <c r="T267" s="2314"/>
      <c r="U267" s="280"/>
      <c r="V267" s="6315"/>
      <c r="W267" s="6316"/>
      <c r="X267" s="6317"/>
      <c r="Y267" s="6318"/>
      <c r="Z267" s="6319"/>
      <c r="AA267" s="6320"/>
      <c r="AB267" s="6321"/>
      <c r="AC267" s="6322"/>
      <c r="AD267" s="2005"/>
      <c r="AE267" s="2233"/>
      <c r="AF267" s="2366"/>
      <c r="AG267" s="5170" t="s">
        <v>24</v>
      </c>
      <c r="AH267" s="1928"/>
      <c r="AI267" s="2233"/>
      <c r="AJ267" s="2366"/>
      <c r="AK267" s="2464" t="s">
        <v>24</v>
      </c>
      <c r="AL267" s="1928"/>
      <c r="AM267" s="2019"/>
      <c r="AN267" s="2366"/>
      <c r="AO267" s="2465" t="s">
        <v>24</v>
      </c>
      <c r="AP267" s="2312"/>
      <c r="AQ267" s="6323"/>
      <c r="AR267" s="6324"/>
      <c r="AS267" s="6325" t="s">
        <v>1719</v>
      </c>
      <c r="AT267" s="6326"/>
      <c r="AU267" s="6327"/>
      <c r="AV267" s="6328"/>
      <c r="AW267" s="6329"/>
      <c r="AX267" s="6330"/>
      <c r="AY267" s="6331"/>
      <c r="AZ267" s="6332"/>
      <c r="BA267" s="6333"/>
      <c r="BB267" s="6334"/>
      <c r="BC267" s="2169"/>
      <c r="BD267" s="1673"/>
      <c r="BE267" s="1655"/>
      <c r="BF267" s="1655"/>
      <c r="BG267" s="1655"/>
      <c r="BH267" s="1655"/>
    </row>
    <row customHeight="1" ht="14.25">
      <c r="A268" s="1386"/>
      <c r="B268" s="1386"/>
      <c r="C268" s="1386"/>
      <c r="D268" s="1386"/>
      <c r="E268" s="2174"/>
      <c r="F268" s="2174"/>
      <c r="G268" s="2174"/>
      <c r="H268" s="2174"/>
      <c r="I268" s="2201"/>
      <c r="J268" s="2201"/>
      <c r="K268" s="2171" t="str">
        <f>S48&amp;".38"</f>
        <v>1.1.1.38</v>
      </c>
      <c r="L268" s="1392"/>
      <c r="M268" s="1810"/>
      <c r="N268" s="1810"/>
      <c r="O268" s="1810"/>
      <c r="P268" s="2172"/>
      <c r="Q268" s="2172"/>
      <c r="R268" s="2253"/>
      <c r="S268" s="2248"/>
      <c r="T268" s="2314"/>
      <c r="U268" s="280"/>
      <c r="V268" s="6335"/>
      <c r="W268" s="6336"/>
      <c r="X268" s="6337"/>
      <c r="Y268" s="6338"/>
      <c r="Z268" s="6339"/>
      <c r="AA268" s="6340"/>
      <c r="AB268" s="6341"/>
      <c r="AC268" s="6342"/>
      <c r="AD268" s="2005"/>
      <c r="AE268" s="2233"/>
      <c r="AF268" s="2366"/>
      <c r="AG268" s="5170" t="s">
        <v>24</v>
      </c>
      <c r="AH268" s="1928"/>
      <c r="AI268" s="2233"/>
      <c r="AJ268" s="2366"/>
      <c r="AK268" s="2464" t="s">
        <v>24</v>
      </c>
      <c r="AL268" s="1928"/>
      <c r="AM268" s="6343"/>
      <c r="AN268" s="6344"/>
      <c r="AO268" s="6345" t="s">
        <v>1720</v>
      </c>
      <c r="AP268" s="6346"/>
      <c r="AQ268" s="6347"/>
      <c r="AR268" s="6348"/>
      <c r="AS268" s="6349"/>
      <c r="AT268" s="6350"/>
      <c r="AU268" s="6351"/>
      <c r="AV268" s="6352"/>
      <c r="AW268" s="6353"/>
      <c r="AX268" s="6354"/>
      <c r="AY268" s="6355"/>
      <c r="AZ268" s="6356"/>
      <c r="BA268" s="6357"/>
      <c r="BB268" s="6358"/>
      <c r="BC268" s="2169"/>
      <c r="BD268" s="1673"/>
      <c r="BE268" s="1655"/>
      <c r="BF268" s="1655"/>
      <c r="BG268" s="1655"/>
      <c r="BH268" s="1655"/>
    </row>
    <row customHeight="1" ht="14.25">
      <c r="A269" s="1386"/>
      <c r="B269" s="1386"/>
      <c r="C269" s="1386"/>
      <c r="D269" s="1386"/>
      <c r="E269" s="2174"/>
      <c r="F269" s="2174"/>
      <c r="G269" s="2174"/>
      <c r="H269" s="2174"/>
      <c r="I269" s="2201"/>
      <c r="J269" s="2201"/>
      <c r="K269" s="2171" t="str">
        <f>S48&amp;".38"</f>
        <v>1.1.1.38</v>
      </c>
      <c r="L269" s="1392"/>
      <c r="M269" s="1810"/>
      <c r="N269" s="1810"/>
      <c r="O269" s="1810"/>
      <c r="P269" s="2172"/>
      <c r="Q269" s="2172"/>
      <c r="R269" s="2253"/>
      <c r="S269" s="2248"/>
      <c r="T269" s="2314"/>
      <c r="U269" s="280"/>
      <c r="V269" s="6359"/>
      <c r="W269" s="6360"/>
      <c r="X269" s="6361"/>
      <c r="Y269" s="6362"/>
      <c r="Z269" s="6363"/>
      <c r="AA269" s="6364"/>
      <c r="AB269" s="6365"/>
      <c r="AC269" s="6366"/>
      <c r="AD269" s="2005"/>
      <c r="AE269" s="2233"/>
      <c r="AF269" s="2366"/>
      <c r="AG269" s="5170" t="s">
        <v>24</v>
      </c>
      <c r="AH269" s="1928"/>
      <c r="AI269" s="6367"/>
      <c r="AJ269" s="6368"/>
      <c r="AK269" s="6369" t="s">
        <v>1721</v>
      </c>
      <c r="AL269" s="6370"/>
      <c r="AM269" s="6371"/>
      <c r="AN269" s="6372"/>
      <c r="AO269" s="6373"/>
      <c r="AP269" s="6374"/>
      <c r="AQ269" s="6375"/>
      <c r="AR269" s="6376"/>
      <c r="AS269" s="6377"/>
      <c r="AT269" s="6378"/>
      <c r="AU269" s="6379"/>
      <c r="AV269" s="6380"/>
      <c r="AW269" s="6381"/>
      <c r="AX269" s="6382"/>
      <c r="AY269" s="6383"/>
      <c r="AZ269" s="6384"/>
      <c r="BA269" s="6385"/>
      <c r="BB269" s="6386"/>
      <c r="BC269" s="2169"/>
      <c r="BD269" s="1673"/>
      <c r="BE269" s="1655"/>
      <c r="BF269" s="1655"/>
      <c r="BG269" s="1655"/>
      <c r="BH269" s="1655"/>
    </row>
    <row customHeight="1" ht="14.25">
      <c r="A270" s="1386"/>
      <c r="B270" s="1386"/>
      <c r="C270" s="1386"/>
      <c r="D270" s="1386"/>
      <c r="E270" s="2174"/>
      <c r="F270" s="2174"/>
      <c r="G270" s="2174"/>
      <c r="H270" s="2174"/>
      <c r="I270" s="2201"/>
      <c r="J270" s="2201"/>
      <c r="K270" s="2171" t="str">
        <f>S48&amp;".38"</f>
        <v>1.1.1.38</v>
      </c>
      <c r="L270" s="1392"/>
      <c r="M270" s="1810"/>
      <c r="N270" s="1810"/>
      <c r="O270" s="1810"/>
      <c r="P270" s="2172"/>
      <c r="Q270" s="2172"/>
      <c r="R270" s="2253"/>
      <c r="S270" s="2249"/>
      <c r="T270" s="2315"/>
      <c r="U270" s="280"/>
      <c r="V270" s="6387"/>
      <c r="W270" s="6388" t="str">
        <f>Z265&amp;"-"&amp;AB265</f>
        <v>-</v>
      </c>
      <c r="X270" s="6389"/>
      <c r="Y270" s="6390" t="str">
        <f>AB265&amp;"-"&amp;AD265</f>
        <v>-нет</v>
      </c>
      <c r="Z270" s="6391"/>
      <c r="AA270" s="6392"/>
      <c r="AB270" s="6393"/>
      <c r="AC270" s="6394"/>
      <c r="AD270" s="1933"/>
      <c r="AE270" s="6395"/>
      <c r="AF270" s="6396"/>
      <c r="AG270" s="6397" t="s">
        <v>1722</v>
      </c>
      <c r="AH270" s="6398"/>
      <c r="AI270" s="6399"/>
      <c r="AJ270" s="6400"/>
      <c r="AK270" s="6401"/>
      <c r="AL270" s="6402"/>
      <c r="AM270" s="6403"/>
      <c r="AN270" s="6404"/>
      <c r="AO270" s="6405"/>
      <c r="AP270" s="6406"/>
      <c r="AQ270" s="6407"/>
      <c r="AR270" s="6408"/>
      <c r="AS270" s="6409"/>
      <c r="AT270" s="6410"/>
      <c r="AU270" s="6411" t="str">
        <f>AX265&amp;"-"&amp;AZ265</f>
        <v>45292.56712962963-45657.56747685185</v>
      </c>
      <c r="AV270" s="6412"/>
      <c r="AW270" s="6413" t="str">
        <f>AZ265&amp;"-"&amp;BB265</f>
        <v>45657.56747685185-</v>
      </c>
      <c r="AX270" s="6414"/>
      <c r="AY270" s="6415"/>
      <c r="AZ270" s="6416"/>
      <c r="BA270" s="6417"/>
      <c r="BB270" s="6418" t="str">
        <f>BE265&amp;"-"&amp;BG265</f>
        <v>-</v>
      </c>
      <c r="BC270" s="2169"/>
      <c r="BD270" s="1673"/>
      <c r="BE270" s="1655"/>
      <c r="BF270" s="1655" t="str">
        <f>IF(T270="","",T270)</f>
        <v/>
      </c>
      <c r="BG270" s="1655"/>
      <c r="BH270" s="1655"/>
    </row>
    <row customHeight="1" ht="11.25">
      <c r="A271" s="1386" t="s">
        <v>237</v>
      </c>
      <c r="B271" s="1386" t="s">
        <v>238</v>
      </c>
      <c r="C271" s="1386" t="s">
        <v>239</v>
      </c>
      <c r="D271" s="1386" t="s">
        <v>1732</v>
      </c>
      <c r="E271" s="2174"/>
      <c r="F271" s="2174"/>
      <c r="G271" s="2174"/>
      <c r="H271" s="2174"/>
      <c r="I271" s="2201"/>
      <c r="J271" s="2171"/>
      <c r="K271" s="1386"/>
      <c r="L271" s="1387"/>
      <c r="P271" s="2172"/>
      <c r="Q271" s="2172"/>
      <c r="R271" s="344"/>
      <c r="S271" s="1301"/>
      <c r="T271" s="268" t="s">
        <v>540</v>
      </c>
      <c r="U271" s="359"/>
      <c r="V271" s="359"/>
      <c r="W271" s="359"/>
      <c r="X271" s="359"/>
      <c r="Y271" s="359"/>
      <c r="Z271" s="359"/>
      <c r="AA271" s="359"/>
      <c r="AB271" s="359"/>
      <c r="AC271" s="311"/>
      <c r="AD271" s="1528"/>
      <c r="AE271" s="359"/>
      <c r="AF271" s="359"/>
      <c r="AG271" s="359"/>
      <c r="AH271" s="359"/>
      <c r="AI271" s="359"/>
      <c r="AJ271" s="359"/>
      <c r="AK271" s="359"/>
      <c r="AL271" s="359"/>
      <c r="AM271" s="359"/>
      <c r="AN271" s="359"/>
      <c r="AO271" s="359"/>
      <c r="AP271" s="359"/>
      <c r="AQ271" s="359"/>
      <c r="AR271" s="359"/>
      <c r="AS271" s="359"/>
      <c r="AT271" s="359"/>
      <c r="AU271" s="359"/>
      <c r="AV271" s="359"/>
      <c r="AW271" s="359"/>
      <c r="AX271" s="359"/>
      <c r="AY271" s="359"/>
      <c r="AZ271" s="359"/>
      <c r="BA271" s="359"/>
      <c r="BB271" s="311"/>
      <c r="BC271" s="2170"/>
      <c r="BE271" s="498"/>
      <c r="BF271" s="498" t="str">
        <f>IF(T271="","",T271)</f>
        <v>Добавить строку</v>
      </c>
      <c r="BG271" s="498"/>
      <c r="BH271" s="498"/>
    </row>
    <row s="1673" customFormat="1" customHeight="1" ht="0">
      <c r="A272" s="1366" t="s">
        <v>237</v>
      </c>
      <c r="B272" s="1366" t="s">
        <v>238</v>
      </c>
      <c r="C272" s="1366" t="s">
        <v>239</v>
      </c>
      <c r="D272" s="1366" t="s">
        <v>1732</v>
      </c>
      <c r="E272" s="2174"/>
      <c r="F272" s="2174"/>
      <c r="G272" s="2174"/>
      <c r="H272" s="2174"/>
      <c r="I272" s="2171"/>
      <c r="J272" s="1366"/>
      <c r="K272" s="1366"/>
      <c r="L272" s="1369"/>
      <c r="M272" s="508"/>
      <c r="N272" s="508"/>
      <c r="O272" s="508"/>
      <c r="P272" s="2172"/>
      <c r="Q272" s="1485"/>
      <c r="R272" s="344"/>
      <c r="S272" s="1409"/>
      <c r="T272" s="1410"/>
      <c r="U272" s="1411"/>
      <c r="V272" s="1411"/>
      <c r="W272" s="1411"/>
      <c r="X272" s="1411"/>
      <c r="Y272" s="1411"/>
      <c r="Z272" s="1411"/>
      <c r="AA272" s="1411"/>
      <c r="AB272" s="1411"/>
      <c r="AC272" s="1411"/>
      <c r="AD272" s="1411"/>
      <c r="AE272" s="1411"/>
      <c r="AF272" s="1411"/>
      <c r="AG272" s="1411"/>
      <c r="AH272" s="1411"/>
      <c r="AI272" s="1411"/>
      <c r="AJ272" s="1411"/>
      <c r="AK272" s="1411"/>
      <c r="AL272" s="1411"/>
      <c r="AM272" s="1411"/>
      <c r="AN272" s="1411"/>
      <c r="AO272" s="1411"/>
      <c r="AP272" s="1411"/>
      <c r="AQ272" s="1411"/>
      <c r="AR272" s="1411"/>
      <c r="AS272" s="1411"/>
      <c r="AT272" s="1411"/>
      <c r="AU272" s="1411"/>
      <c r="AV272" s="1411"/>
      <c r="AW272" s="1411"/>
      <c r="AX272" s="1411"/>
      <c r="AY272" s="1411"/>
      <c r="AZ272" s="1411"/>
      <c r="BA272" s="1411"/>
      <c r="BB272" s="1411"/>
      <c r="BC272" s="1412"/>
      <c r="BE272" s="498"/>
      <c r="BF272" s="498" t="str">
        <f>IF(T272="","",T272)</f>
        <v/>
      </c>
      <c r="BG272" s="498"/>
      <c r="BH272" s="498"/>
    </row>
    <row s="1673" customFormat="1" customHeight="1" ht="0">
      <c r="A273" s="1366" t="s">
        <v>237</v>
      </c>
      <c r="B273" s="1366" t="s">
        <v>238</v>
      </c>
      <c r="C273" s="1366" t="s">
        <v>239</v>
      </c>
      <c r="D273" s="1366" t="s">
        <v>1732</v>
      </c>
      <c r="E273" s="2174"/>
      <c r="F273" s="2174"/>
      <c r="G273" s="2174"/>
      <c r="H273" s="2173"/>
      <c r="I273" s="1366"/>
      <c r="J273" s="1366"/>
      <c r="K273" s="1366"/>
      <c r="L273" s="1369"/>
      <c r="M273" s="1338"/>
      <c r="N273" s="1338"/>
      <c r="O273" s="516"/>
      <c r="P273" s="376"/>
      <c r="Q273" s="1367"/>
      <c r="R273" s="1424"/>
      <c r="S273" s="1409"/>
      <c r="T273" s="1410"/>
      <c r="U273" s="1411"/>
      <c r="V273" s="1411"/>
      <c r="W273" s="1411"/>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c r="AS273" s="1411"/>
      <c r="AT273" s="1411"/>
      <c r="AU273" s="1411"/>
      <c r="AV273" s="1411"/>
      <c r="AW273" s="1411"/>
      <c r="AX273" s="1411"/>
      <c r="AY273" s="1411"/>
      <c r="AZ273" s="1411"/>
      <c r="BA273" s="1411"/>
      <c r="BB273" s="1411"/>
      <c r="BC273" s="1412"/>
      <c r="BE273" s="498"/>
      <c r="BF273" s="498" t="str">
        <f>IF(T273="","",T273)</f>
        <v/>
      </c>
      <c r="BG273" s="498"/>
      <c r="BH273" s="498"/>
    </row>
    <row s="1673" customFormat="1" customHeight="1" ht="0">
      <c r="A274" s="1366" t="s">
        <v>237</v>
      </c>
      <c r="B274" s="1366" t="s">
        <v>238</v>
      </c>
      <c r="C274" s="1366" t="s">
        <v>239</v>
      </c>
      <c r="D274" s="1337"/>
      <c r="E274" s="2174"/>
      <c r="F274" s="2174"/>
      <c r="G274" s="2173"/>
      <c r="H274" s="1337"/>
      <c r="I274" s="1337"/>
      <c r="J274" s="1337"/>
      <c r="K274" s="1337"/>
      <c r="L274" s="1487"/>
      <c r="M274" s="1338"/>
      <c r="N274" s="1338"/>
      <c r="P274" s="1339"/>
      <c r="Q274" s="1340"/>
      <c r="R274" s="1339"/>
      <c r="S274" s="1345"/>
      <c r="T274" s="1348"/>
      <c r="U274" s="1347"/>
      <c r="V274" s="1347"/>
      <c r="W274" s="1347"/>
      <c r="X274" s="1347"/>
      <c r="Y274" s="1347"/>
      <c r="Z274" s="1347"/>
      <c r="AA274" s="1347"/>
      <c r="AB274" s="1347"/>
      <c r="AC274" s="1347"/>
      <c r="AD274" s="1347"/>
      <c r="AE274" s="1347"/>
      <c r="AF274" s="1347"/>
      <c r="AG274" s="1347"/>
      <c r="AH274" s="1347"/>
      <c r="AI274" s="1347"/>
      <c r="AJ274" s="1347"/>
      <c r="AK274" s="1347"/>
      <c r="AL274" s="1347"/>
      <c r="AM274" s="1347"/>
      <c r="AN274" s="1347"/>
      <c r="AO274" s="1347"/>
      <c r="AP274" s="1347"/>
      <c r="AQ274" s="1347"/>
      <c r="AR274" s="1347"/>
      <c r="AS274" s="1347"/>
      <c r="AT274" s="1347"/>
      <c r="AU274" s="1347"/>
      <c r="AV274" s="1347"/>
      <c r="AW274" s="1347"/>
      <c r="AX274" s="1347"/>
      <c r="AY274" s="1347"/>
      <c r="AZ274" s="1347"/>
      <c r="BA274" s="1347"/>
      <c r="BB274" s="1347"/>
      <c r="BC274" s="1347"/>
      <c r="BE274" s="787"/>
      <c r="BF274" s="787" t="str">
        <f>IF(T274="","",T274)</f>
        <v/>
      </c>
      <c r="BG274" s="787"/>
      <c r="BH274" s="787"/>
    </row>
    <row s="1673" customFormat="1" customHeight="1" ht="0">
      <c r="A275" s="1366" t="s">
        <v>237</v>
      </c>
      <c r="B275" s="1366" t="s">
        <v>238</v>
      </c>
      <c r="C275" s="1337"/>
      <c r="D275" s="1337"/>
      <c r="E275" s="2174"/>
      <c r="F275" s="2173"/>
      <c r="G275" s="1337"/>
      <c r="H275" s="1337"/>
      <c r="I275" s="1337"/>
      <c r="J275" s="1337"/>
      <c r="K275" s="1337"/>
      <c r="L275" s="1487"/>
      <c r="M275" s="1344"/>
      <c r="N275" s="1344"/>
      <c r="P275" s="1339"/>
      <c r="Q275" s="1340"/>
      <c r="R275" s="1339"/>
      <c r="S275" s="1345"/>
      <c r="T275" s="1348" t="s">
        <v>240</v>
      </c>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c r="AS275" s="1347"/>
      <c r="AT275" s="1347"/>
      <c r="AU275" s="1347"/>
      <c r="AV275" s="1347"/>
      <c r="AW275" s="1347"/>
      <c r="AX275" s="1347"/>
      <c r="AY275" s="1347"/>
      <c r="AZ275" s="1347"/>
      <c r="BA275" s="1347"/>
      <c r="BB275" s="1347"/>
      <c r="BC275" s="1347"/>
      <c r="BE275" s="787"/>
      <c r="BF275" s="787" t="str">
        <f>IF(T275="","",T275)</f>
        <v>Добавить централизованную систему для дифференциации</v>
      </c>
      <c r="BG275" s="787"/>
      <c r="BH275" s="787"/>
    </row>
    <row s="1673" customFormat="1" customHeight="1" ht="0">
      <c r="A276" s="1366" t="s">
        <v>237</v>
      </c>
      <c r="B276" s="1366"/>
      <c r="C276" s="1366"/>
      <c r="D276" s="1366"/>
      <c r="E276" s="2173"/>
      <c r="F276" s="1366"/>
      <c r="G276" s="1366"/>
      <c r="H276" s="1366"/>
      <c r="I276" s="1366"/>
      <c r="J276" s="1366"/>
      <c r="K276" s="1366"/>
      <c r="L276" s="1369"/>
      <c r="M276" s="1344"/>
      <c r="N276" s="1344"/>
      <c r="O276" s="516"/>
      <c r="P276" s="376"/>
      <c r="Q276" s="1367"/>
      <c r="R276" s="376"/>
      <c r="S276" s="1345"/>
      <c r="T276" s="1348" t="s">
        <v>241</v>
      </c>
      <c r="U276" s="1347"/>
      <c r="V276" s="1347"/>
      <c r="W276" s="1347"/>
      <c r="X276" s="1347"/>
      <c r="Y276" s="1347"/>
      <c r="Z276" s="1347"/>
      <c r="AA276" s="1347"/>
      <c r="AB276" s="1347"/>
      <c r="AC276" s="1347"/>
      <c r="AD276" s="1347"/>
      <c r="AE276" s="1347"/>
      <c r="AF276" s="1347"/>
      <c r="AG276" s="1347"/>
      <c r="AH276" s="1347"/>
      <c r="AI276" s="1347"/>
      <c r="AJ276" s="1347"/>
      <c r="AK276" s="1347"/>
      <c r="AL276" s="1347"/>
      <c r="AM276" s="1347"/>
      <c r="AN276" s="1347"/>
      <c r="AO276" s="1347"/>
      <c r="AP276" s="1347"/>
      <c r="AQ276" s="1347"/>
      <c r="AR276" s="1347"/>
      <c r="AS276" s="1347"/>
      <c r="AT276" s="1347"/>
      <c r="AU276" s="1347"/>
      <c r="AV276" s="1347"/>
      <c r="AW276" s="1347"/>
      <c r="AX276" s="1347"/>
      <c r="AY276" s="1347"/>
      <c r="AZ276" s="1347"/>
      <c r="BA276" s="1347"/>
      <c r="BB276" s="1347"/>
      <c r="BC276" s="1347"/>
      <c r="BE276" s="498"/>
      <c r="BF276" s="498" t="str">
        <f>IF(T276="","",T276)</f>
        <v>Добавить территорию для дифференциации</v>
      </c>
      <c r="BG276" s="498"/>
      <c r="BH276" s="498"/>
    </row>
    <row s="1673" customFormat="1" customHeight="1" ht="0">
      <c r="A277" s="1337"/>
      <c r="B277" s="1337"/>
      <c r="C277" s="1337"/>
      <c r="D277" s="1337"/>
      <c r="E277" s="1366"/>
      <c r="F277" s="1337"/>
      <c r="G277" s="1337"/>
      <c r="H277" s="1337"/>
      <c r="I277" s="1337"/>
      <c r="J277" s="1337"/>
      <c r="K277" s="1337"/>
      <c r="L277" s="1487"/>
      <c r="M277" s="1344"/>
      <c r="N277" s="1344"/>
      <c r="P277" s="1339"/>
      <c r="Q277" s="1340"/>
      <c r="R277" s="1339"/>
      <c r="S277" s="1345"/>
      <c r="T277" s="1348" t="s">
        <v>242</v>
      </c>
      <c r="U277" s="1347"/>
      <c r="V277" s="1347"/>
      <c r="W277" s="1347"/>
      <c r="X277" s="1347"/>
      <c r="Y277" s="1347"/>
      <c r="Z277" s="1347"/>
      <c r="AA277" s="1347"/>
      <c r="AB277" s="1347"/>
      <c r="AC277" s="1347"/>
      <c r="AD277" s="1347"/>
      <c r="AE277" s="1347"/>
      <c r="AF277" s="1347"/>
      <c r="AG277" s="1347"/>
      <c r="AH277" s="1347"/>
      <c r="AI277" s="1347"/>
      <c r="AJ277" s="1347"/>
      <c r="AK277" s="1347"/>
      <c r="AL277" s="1347"/>
      <c r="AM277" s="1347"/>
      <c r="AN277" s="1347"/>
      <c r="AO277" s="1347"/>
      <c r="AP277" s="1347"/>
      <c r="AQ277" s="1347"/>
      <c r="AR277" s="1347"/>
      <c r="AS277" s="1347"/>
      <c r="AT277" s="1347"/>
      <c r="AU277" s="1347"/>
      <c r="AV277" s="1347"/>
      <c r="AW277" s="1347"/>
      <c r="AX277" s="1347"/>
      <c r="AY277" s="1347"/>
      <c r="AZ277" s="1347"/>
      <c r="BA277" s="1347"/>
      <c r="BB277" s="1347"/>
      <c r="BC277" s="1347"/>
      <c r="BE277" s="787"/>
      <c r="BF277" s="787" t="str">
        <f>IF(T277="","",T277)</f>
        <v>Добавить наименование тарифа</v>
      </c>
      <c r="BG277" s="787"/>
      <c r="BH277" s="787"/>
    </row>
    <row customHeight="1" ht="11.25">
      <c r="M278" s="1161"/>
      <c r="N278" s="1161"/>
      <c r="O278" s="535"/>
      <c r="P278" s="1161"/>
      <c r="Q278" s="1161"/>
      <c r="R278" s="1156"/>
      <c r="S278" s="1156"/>
      <c r="BD278" s="1156"/>
      <c r="BE278" s="1156"/>
      <c r="BF278" s="1156"/>
      <c r="BG278" s="1156"/>
      <c r="BH278" s="1156"/>
    </row>
    <row customHeight="1" ht="18.75">
      <c r="O279" s="535"/>
      <c r="S279" s="1266" t="s">
        <v>508</v>
      </c>
      <c r="T279" s="2200" t="s">
        <v>1806</v>
      </c>
      <c r="U279" s="2200"/>
      <c r="V279" s="2200"/>
      <c r="W279" s="2200"/>
      <c r="X279" s="2200"/>
      <c r="Y279" s="2200"/>
      <c r="Z279" s="2200"/>
      <c r="AA279" s="2200"/>
      <c r="AB279" s="2200"/>
      <c r="AC279" s="2200"/>
      <c r="AD279" s="2200"/>
      <c r="AE279" s="2200"/>
      <c r="AF279" s="2200"/>
      <c r="AG279" s="2200"/>
      <c r="AH279" s="2200"/>
      <c r="AI279" s="2200"/>
      <c r="AJ279" s="2200"/>
      <c r="AK279" s="2200"/>
      <c r="AL279" s="2200"/>
      <c r="AM279" s="2200"/>
      <c r="AN279" s="2200"/>
      <c r="AO279" s="2200"/>
      <c r="AP279" s="2200"/>
      <c r="AQ279" s="2200"/>
      <c r="AR279" s="2200"/>
      <c r="AS279" s="2200"/>
      <c r="AT279" s="2200"/>
      <c r="AU279" s="2200"/>
      <c r="AV279" s="2200"/>
      <c r="AW279" s="2200"/>
      <c r="AX279" s="2200"/>
      <c r="AY279" s="2200"/>
      <c r="AZ279" s="2200"/>
      <c r="BA279" s="2200"/>
      <c r="BB279" s="2200"/>
      <c r="BC279" s="2200"/>
    </row>
    <row customHeight="1" ht="14.25" hidden="1">
      <c r="O280" s="535"/>
      <c r="T280" s="1472"/>
      <c r="U280" s="1472"/>
      <c r="V280" s="1472"/>
      <c r="W280" s="1472"/>
      <c r="X280" s="1472"/>
      <c r="Y280" s="1472"/>
      <c r="Z280" s="1472"/>
      <c r="AA280" s="1472"/>
      <c r="AB280" s="1472"/>
      <c r="AC280" s="1472"/>
      <c r="AD280" s="1472"/>
      <c r="AE280" s="1472"/>
      <c r="AF280" s="1472"/>
      <c r="AG280" s="1472"/>
      <c r="AH280" s="1472"/>
      <c r="AI280" s="1472"/>
      <c r="AJ280" s="1472"/>
      <c r="AK280" s="1472"/>
      <c r="AL280" s="1472"/>
      <c r="AM280" s="1472"/>
      <c r="AN280" s="1472"/>
      <c r="AO280" s="1472"/>
      <c r="AP280" s="1472"/>
      <c r="AQ280" s="1472"/>
      <c r="AR280" s="1472"/>
      <c r="AS280" s="1472"/>
      <c r="AT280" s="1472"/>
      <c r="AU280" s="1472"/>
      <c r="AV280" s="1472"/>
      <c r="AW280" s="1472"/>
      <c r="AX280" s="1472"/>
      <c r="AY280" s="1472"/>
      <c r="AZ280" s="1472"/>
      <c r="BA280" s="1472"/>
      <c r="BB280" s="1472"/>
      <c r="BC280" s="1472"/>
    </row>
    <row customHeight="1" ht="18.75" hidden="1">
      <c r="O281" s="535"/>
      <c r="S281" s="1266" t="s">
        <v>508</v>
      </c>
      <c r="T281" s="2200" t="s">
        <v>1807</v>
      </c>
      <c r="U281" s="2200"/>
      <c r="V281" s="2200"/>
      <c r="W281" s="2200"/>
      <c r="X281" s="2200"/>
      <c r="Y281" s="2200"/>
      <c r="Z281" s="2200"/>
      <c r="AA281" s="2200"/>
      <c r="AB281" s="2200"/>
      <c r="AC281" s="2200"/>
      <c r="AD281" s="2200"/>
      <c r="AE281" s="2200"/>
      <c r="AF281" s="2200"/>
      <c r="AG281" s="2200"/>
      <c r="AH281" s="2200"/>
      <c r="AI281" s="2200"/>
      <c r="AJ281" s="2200"/>
      <c r="AK281" s="2200"/>
      <c r="AL281" s="2200"/>
      <c r="AM281" s="2200"/>
      <c r="AN281" s="2200"/>
      <c r="AO281" s="2200"/>
      <c r="AP281" s="2200"/>
      <c r="AQ281" s="2200"/>
      <c r="AR281" s="2200"/>
      <c r="AS281" s="2200"/>
      <c r="AT281" s="2200"/>
      <c r="AU281" s="2200"/>
      <c r="AV281" s="2200"/>
      <c r="AW281" s="2200"/>
      <c r="AX281" s="2200"/>
      <c r="AY281" s="2200"/>
      <c r="AZ281" s="2200"/>
      <c r="BA281" s="2200"/>
      <c r="BB281" s="2200"/>
      <c r="BC281" s="2200"/>
    </row>
    <row customHeight="1" ht="14.25">
      <c r="O282" s="535"/>
    </row>
  </sheetData>
  <sheetProtection formatColumns="0" formatRows="0" autoFilter="0" sort="0" insertRows="0" insertColumns="1" deleteRows="0" deleteColumns="0"/>
  <mergeCells count="768">
    <mergeCell ref="T281:BC281"/>
    <mergeCell ref="AK52:AK54"/>
    <mergeCell ref="AL52:AL54"/>
    <mergeCell ref="AE52:AE55"/>
    <mergeCell ref="AF52:AF55"/>
    <mergeCell ref="AG52:AG55"/>
    <mergeCell ref="AH52:AH55"/>
    <mergeCell ref="AI52:AI54"/>
    <mergeCell ref="AJ52:AJ54"/>
    <mergeCell ref="BC52:BC271"/>
    <mergeCell ref="T52:T56"/>
    <mergeCell ref="T279:BC279"/>
    <mergeCell ref="E46:E276"/>
    <mergeCell ref="V46:AC46"/>
    <mergeCell ref="AD46:BB46"/>
    <mergeCell ref="F47:F275"/>
    <mergeCell ref="V47:AC47"/>
    <mergeCell ref="AM52:AM53"/>
    <mergeCell ref="AN52:AN53"/>
    <mergeCell ref="AO52:AO53"/>
    <mergeCell ref="AP52:AP53"/>
    <mergeCell ref="AD52:AD56"/>
    <mergeCell ref="G48:G274"/>
    <mergeCell ref="V48:AC48"/>
    <mergeCell ref="AD48:BB48"/>
    <mergeCell ref="H49:H273"/>
    <mergeCell ref="V49:AC49"/>
    <mergeCell ref="AD49:BB49"/>
    <mergeCell ref="AD47:BB47"/>
    <mergeCell ref="I50:I272"/>
    <mergeCell ref="P50:P272"/>
    <mergeCell ref="V50:AC50"/>
    <mergeCell ref="J51:J271"/>
    <mergeCell ref="Q51:Q271"/>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K57:K61"/>
    <mergeCell ref="R57:R61"/>
    <mergeCell ref="S57:S61"/>
    <mergeCell ref="T57:T61"/>
    <mergeCell ref="AD57:AD61"/>
    <mergeCell ref="AE57:AE60"/>
    <mergeCell ref="AF57:AF60"/>
    <mergeCell ref="AG57:AG60"/>
    <mergeCell ref="AH57:AH60"/>
    <mergeCell ref="AI57:AI59"/>
    <mergeCell ref="AJ57:AJ59"/>
    <mergeCell ref="AK57:AK59"/>
    <mergeCell ref="AL57:AL59"/>
    <mergeCell ref="AM57:AM58"/>
    <mergeCell ref="AN57:AN58"/>
    <mergeCell ref="AO57:AO58"/>
    <mergeCell ref="AP57:AP58"/>
    <mergeCell ref="K62:K66"/>
    <mergeCell ref="R62:R66"/>
    <mergeCell ref="S62:S66"/>
    <mergeCell ref="T62:T66"/>
    <mergeCell ref="AD62:AD66"/>
    <mergeCell ref="AE62:AE65"/>
    <mergeCell ref="AF62:AF65"/>
    <mergeCell ref="AG62:AG65"/>
    <mergeCell ref="AH62:AH65"/>
    <mergeCell ref="AI62:AI64"/>
    <mergeCell ref="AJ62:AJ64"/>
    <mergeCell ref="AK62:AK64"/>
    <mergeCell ref="AL62:AL64"/>
    <mergeCell ref="AM62:AM63"/>
    <mergeCell ref="AN62:AN63"/>
    <mergeCell ref="AO62:AO63"/>
    <mergeCell ref="AP62:AP63"/>
    <mergeCell ref="K67:K71"/>
    <mergeCell ref="R67:R71"/>
    <mergeCell ref="S67:S71"/>
    <mergeCell ref="T67:T71"/>
    <mergeCell ref="AD67:AD71"/>
    <mergeCell ref="AE67:AE70"/>
    <mergeCell ref="AF67:AF70"/>
    <mergeCell ref="AG67:AG70"/>
    <mergeCell ref="AH67:AH70"/>
    <mergeCell ref="AI67:AI69"/>
    <mergeCell ref="AJ67:AJ69"/>
    <mergeCell ref="AK67:AK69"/>
    <mergeCell ref="AL67:AL69"/>
    <mergeCell ref="AM67:AM68"/>
    <mergeCell ref="AN67:AN68"/>
    <mergeCell ref="AO67:AO68"/>
    <mergeCell ref="AP67:AP68"/>
    <mergeCell ref="K72:K76"/>
    <mergeCell ref="R72:R76"/>
    <mergeCell ref="S72:S76"/>
    <mergeCell ref="T72:T76"/>
    <mergeCell ref="AD72:AD76"/>
    <mergeCell ref="AE72:AE75"/>
    <mergeCell ref="AF72:AF75"/>
    <mergeCell ref="AG72:AG75"/>
    <mergeCell ref="AH72:AH75"/>
    <mergeCell ref="AI72:AI74"/>
    <mergeCell ref="AJ72:AJ74"/>
    <mergeCell ref="AK72:AK74"/>
    <mergeCell ref="AL72:AL74"/>
    <mergeCell ref="AM72:AM73"/>
    <mergeCell ref="AN72:AN73"/>
    <mergeCell ref="AO72:AO73"/>
    <mergeCell ref="AP72:AP73"/>
    <mergeCell ref="K77:K81"/>
    <mergeCell ref="R77:R81"/>
    <mergeCell ref="S77:S81"/>
    <mergeCell ref="T77:T81"/>
    <mergeCell ref="AD77:AD81"/>
    <mergeCell ref="AE77:AE80"/>
    <mergeCell ref="AF77:AF80"/>
    <mergeCell ref="AG77:AG80"/>
    <mergeCell ref="AH77:AH80"/>
    <mergeCell ref="AI77:AI79"/>
    <mergeCell ref="AJ77:AJ79"/>
    <mergeCell ref="AK77:AK79"/>
    <mergeCell ref="AL77:AL79"/>
    <mergeCell ref="AM77:AM78"/>
    <mergeCell ref="AN77:AN78"/>
    <mergeCell ref="AO77:AO78"/>
    <mergeCell ref="AP77:AP78"/>
    <mergeCell ref="K82:K86"/>
    <mergeCell ref="R82:R86"/>
    <mergeCell ref="S82:S86"/>
    <mergeCell ref="T82:T86"/>
    <mergeCell ref="AD82:AD86"/>
    <mergeCell ref="AE82:AE85"/>
    <mergeCell ref="AF82:AF85"/>
    <mergeCell ref="AG82:AG85"/>
    <mergeCell ref="AH82:AH85"/>
    <mergeCell ref="AI82:AI84"/>
    <mergeCell ref="AJ82:AJ84"/>
    <mergeCell ref="AK82:AK84"/>
    <mergeCell ref="AL82:AL84"/>
    <mergeCell ref="AM82:AM83"/>
    <mergeCell ref="AN82:AN83"/>
    <mergeCell ref="AO82:AO83"/>
    <mergeCell ref="AP82:AP83"/>
    <mergeCell ref="K87:K91"/>
    <mergeCell ref="R87:R91"/>
    <mergeCell ref="S87:S91"/>
    <mergeCell ref="T87:T91"/>
    <mergeCell ref="AD87:AD91"/>
    <mergeCell ref="AE87:AE90"/>
    <mergeCell ref="AF87:AF90"/>
    <mergeCell ref="AG87:AG90"/>
    <mergeCell ref="AH87:AH90"/>
    <mergeCell ref="AI87:AI89"/>
    <mergeCell ref="AJ87:AJ89"/>
    <mergeCell ref="AK87:AK89"/>
    <mergeCell ref="AL87:AL89"/>
    <mergeCell ref="AM87:AM88"/>
    <mergeCell ref="AN87:AN88"/>
    <mergeCell ref="AO87:AO88"/>
    <mergeCell ref="AP87:AP88"/>
    <mergeCell ref="K92:K96"/>
    <mergeCell ref="R92:R96"/>
    <mergeCell ref="S92:S96"/>
    <mergeCell ref="T92:T96"/>
    <mergeCell ref="AD92:AD96"/>
    <mergeCell ref="AE92:AE95"/>
    <mergeCell ref="AF92:AF95"/>
    <mergeCell ref="AG92:AG95"/>
    <mergeCell ref="AH92:AH95"/>
    <mergeCell ref="AI92:AI94"/>
    <mergeCell ref="AJ92:AJ94"/>
    <mergeCell ref="AK92:AK94"/>
    <mergeCell ref="AL92:AL94"/>
    <mergeCell ref="AM92:AM93"/>
    <mergeCell ref="AN92:AN93"/>
    <mergeCell ref="AO92:AO93"/>
    <mergeCell ref="AP92:AP93"/>
    <mergeCell ref="K97:K101"/>
    <mergeCell ref="R97:R101"/>
    <mergeCell ref="S97:S101"/>
    <mergeCell ref="T97:T101"/>
    <mergeCell ref="AD97:AD101"/>
    <mergeCell ref="AE97:AE100"/>
    <mergeCell ref="AF97:AF100"/>
    <mergeCell ref="AG97:AG100"/>
    <mergeCell ref="AH97:AH100"/>
    <mergeCell ref="AI97:AI99"/>
    <mergeCell ref="AJ97:AJ99"/>
    <mergeCell ref="AK97:AK99"/>
    <mergeCell ref="AL97:AL99"/>
    <mergeCell ref="AM97:AM98"/>
    <mergeCell ref="AN97:AN98"/>
    <mergeCell ref="AO97:AO98"/>
    <mergeCell ref="AP97:AP98"/>
    <mergeCell ref="K102:K106"/>
    <mergeCell ref="R102:R106"/>
    <mergeCell ref="S102:S106"/>
    <mergeCell ref="T102:T106"/>
    <mergeCell ref="AD102:AD106"/>
    <mergeCell ref="AE102:AE105"/>
    <mergeCell ref="AF102:AF105"/>
    <mergeCell ref="AG102:AG105"/>
    <mergeCell ref="AH102:AH105"/>
    <mergeCell ref="AI102:AI104"/>
    <mergeCell ref="AJ102:AJ104"/>
    <mergeCell ref="AK102:AK104"/>
    <mergeCell ref="AL102:AL104"/>
    <mergeCell ref="AM102:AM103"/>
    <mergeCell ref="AN102:AN103"/>
    <mergeCell ref="AO102:AO103"/>
    <mergeCell ref="AP102:AP103"/>
    <mergeCell ref="K107:K111"/>
    <mergeCell ref="R107:R111"/>
    <mergeCell ref="S107:S111"/>
    <mergeCell ref="T107:T111"/>
    <mergeCell ref="AD107:AD111"/>
    <mergeCell ref="AE107:AE110"/>
    <mergeCell ref="AF107:AF110"/>
    <mergeCell ref="AG107:AG110"/>
    <mergeCell ref="AH107:AH110"/>
    <mergeCell ref="AI107:AI109"/>
    <mergeCell ref="AJ107:AJ109"/>
    <mergeCell ref="AK107:AK109"/>
    <mergeCell ref="AL107:AL109"/>
    <mergeCell ref="AM107:AM108"/>
    <mergeCell ref="AN107:AN108"/>
    <mergeCell ref="AO107:AO108"/>
    <mergeCell ref="AP107:AP108"/>
    <mergeCell ref="K112:K116"/>
    <mergeCell ref="R112:R116"/>
    <mergeCell ref="S112:S116"/>
    <mergeCell ref="T112:T116"/>
    <mergeCell ref="AD112:AD116"/>
    <mergeCell ref="AE112:AE115"/>
    <mergeCell ref="AF112:AF115"/>
    <mergeCell ref="AG112:AG115"/>
    <mergeCell ref="AH112:AH115"/>
    <mergeCell ref="AI112:AI114"/>
    <mergeCell ref="AJ112:AJ114"/>
    <mergeCell ref="AK112:AK114"/>
    <mergeCell ref="AL112:AL114"/>
    <mergeCell ref="AM112:AM113"/>
    <mergeCell ref="AN112:AN113"/>
    <mergeCell ref="AO112:AO113"/>
    <mergeCell ref="AP112:AP113"/>
    <mergeCell ref="K117:K121"/>
    <mergeCell ref="R117:R121"/>
    <mergeCell ref="S117:S121"/>
    <mergeCell ref="T117:T121"/>
    <mergeCell ref="AD117:AD121"/>
    <mergeCell ref="AE117:AE120"/>
    <mergeCell ref="AF117:AF120"/>
    <mergeCell ref="AG117:AG120"/>
    <mergeCell ref="AH117:AH120"/>
    <mergeCell ref="AI117:AI119"/>
    <mergeCell ref="AJ117:AJ119"/>
    <mergeCell ref="AK117:AK119"/>
    <mergeCell ref="AL117:AL119"/>
    <mergeCell ref="AM117:AM118"/>
    <mergeCell ref="AN117:AN118"/>
    <mergeCell ref="AO117:AO118"/>
    <mergeCell ref="AP117:AP118"/>
    <mergeCell ref="K122:K126"/>
    <mergeCell ref="R122:R126"/>
    <mergeCell ref="S122:S126"/>
    <mergeCell ref="T122:T126"/>
    <mergeCell ref="AD122:AD126"/>
    <mergeCell ref="AE122:AE125"/>
    <mergeCell ref="AF122:AF125"/>
    <mergeCell ref="AG122:AG125"/>
    <mergeCell ref="AH122:AH125"/>
    <mergeCell ref="AI122:AI124"/>
    <mergeCell ref="AJ122:AJ124"/>
    <mergeCell ref="AK122:AK124"/>
    <mergeCell ref="AL122:AL124"/>
    <mergeCell ref="AM122:AM123"/>
    <mergeCell ref="AN122:AN123"/>
    <mergeCell ref="AO122:AO123"/>
    <mergeCell ref="AP122:AP123"/>
    <mergeCell ref="K127:K131"/>
    <mergeCell ref="R127:R131"/>
    <mergeCell ref="S127:S131"/>
    <mergeCell ref="T127:T131"/>
    <mergeCell ref="AD127:AD131"/>
    <mergeCell ref="AE127:AE130"/>
    <mergeCell ref="AF127:AF130"/>
    <mergeCell ref="AG127:AG130"/>
    <mergeCell ref="AH127:AH130"/>
    <mergeCell ref="AI127:AI129"/>
    <mergeCell ref="AJ127:AJ129"/>
    <mergeCell ref="AK127:AK129"/>
    <mergeCell ref="AL127:AL129"/>
    <mergeCell ref="AM127:AM128"/>
    <mergeCell ref="AN127:AN128"/>
    <mergeCell ref="AO127:AO128"/>
    <mergeCell ref="AP127:AP128"/>
    <mergeCell ref="K132:K136"/>
    <mergeCell ref="R132:R136"/>
    <mergeCell ref="S132:S136"/>
    <mergeCell ref="T132:T136"/>
    <mergeCell ref="AD132:AD136"/>
    <mergeCell ref="AE132:AE135"/>
    <mergeCell ref="AF132:AF135"/>
    <mergeCell ref="AG132:AG135"/>
    <mergeCell ref="AH132:AH135"/>
    <mergeCell ref="AI132:AI134"/>
    <mergeCell ref="AJ132:AJ134"/>
    <mergeCell ref="AK132:AK134"/>
    <mergeCell ref="AL132:AL134"/>
    <mergeCell ref="AM132:AM133"/>
    <mergeCell ref="AN132:AN133"/>
    <mergeCell ref="AO132:AO133"/>
    <mergeCell ref="AP132:AP133"/>
    <mergeCell ref="K137:K141"/>
    <mergeCell ref="R137:R141"/>
    <mergeCell ref="S137:S141"/>
    <mergeCell ref="T137:T141"/>
    <mergeCell ref="AD137:AD141"/>
    <mergeCell ref="AE137:AE140"/>
    <mergeCell ref="AF137:AF140"/>
    <mergeCell ref="AG137:AG140"/>
    <mergeCell ref="AH137:AH140"/>
    <mergeCell ref="AI137:AI139"/>
    <mergeCell ref="AJ137:AJ139"/>
    <mergeCell ref="AK137:AK139"/>
    <mergeCell ref="AL137:AL139"/>
    <mergeCell ref="AM137:AM138"/>
    <mergeCell ref="AN137:AN138"/>
    <mergeCell ref="AO137:AO138"/>
    <mergeCell ref="AP137:AP138"/>
    <mergeCell ref="K142:K146"/>
    <mergeCell ref="R142:R146"/>
    <mergeCell ref="S142:S146"/>
    <mergeCell ref="T142:T146"/>
    <mergeCell ref="AD142:AD146"/>
    <mergeCell ref="AE142:AE145"/>
    <mergeCell ref="AF142:AF145"/>
    <mergeCell ref="AG142:AG145"/>
    <mergeCell ref="AH142:AH145"/>
    <mergeCell ref="AI142:AI144"/>
    <mergeCell ref="AJ142:AJ144"/>
    <mergeCell ref="AK142:AK144"/>
    <mergeCell ref="AL142:AL144"/>
    <mergeCell ref="AM142:AM143"/>
    <mergeCell ref="AN142:AN143"/>
    <mergeCell ref="AO142:AO143"/>
    <mergeCell ref="AP142:AP143"/>
    <mergeCell ref="K147:K151"/>
    <mergeCell ref="R147:R151"/>
    <mergeCell ref="S147:S151"/>
    <mergeCell ref="T147:T151"/>
    <mergeCell ref="AD147:AD151"/>
    <mergeCell ref="AE147:AE150"/>
    <mergeCell ref="AF147:AF150"/>
    <mergeCell ref="AG147:AG150"/>
    <mergeCell ref="AH147:AH150"/>
    <mergeCell ref="AI147:AI149"/>
    <mergeCell ref="AJ147:AJ149"/>
    <mergeCell ref="AK147:AK149"/>
    <mergeCell ref="AL147:AL149"/>
    <mergeCell ref="AM147:AM148"/>
    <mergeCell ref="AN147:AN148"/>
    <mergeCell ref="AO147:AO148"/>
    <mergeCell ref="AP147:AP148"/>
    <mergeCell ref="K152:K156"/>
    <mergeCell ref="R152:R156"/>
    <mergeCell ref="S152:S156"/>
    <mergeCell ref="T152:T156"/>
    <mergeCell ref="AD152:AD156"/>
    <mergeCell ref="AE152:AE155"/>
    <mergeCell ref="AF152:AF155"/>
    <mergeCell ref="AG152:AG155"/>
    <mergeCell ref="AH152:AH155"/>
    <mergeCell ref="AI152:AI154"/>
    <mergeCell ref="AJ152:AJ154"/>
    <mergeCell ref="AK152:AK154"/>
    <mergeCell ref="AL152:AL154"/>
    <mergeCell ref="AM152:AM153"/>
    <mergeCell ref="AN152:AN153"/>
    <mergeCell ref="AO152:AO153"/>
    <mergeCell ref="AP152:AP153"/>
    <mergeCell ref="K157:K161"/>
    <mergeCell ref="R157:R161"/>
    <mergeCell ref="S157:S161"/>
    <mergeCell ref="T157:T161"/>
    <mergeCell ref="AD157:AD161"/>
    <mergeCell ref="AE157:AE160"/>
    <mergeCell ref="AF157:AF160"/>
    <mergeCell ref="AG157:AG160"/>
    <mergeCell ref="AH157:AH160"/>
    <mergeCell ref="AI157:AI159"/>
    <mergeCell ref="AJ157:AJ159"/>
    <mergeCell ref="AK157:AK159"/>
    <mergeCell ref="AL157:AL159"/>
    <mergeCell ref="AM157:AM158"/>
    <mergeCell ref="AN157:AN158"/>
    <mergeCell ref="AO157:AO158"/>
    <mergeCell ref="AP157:AP158"/>
    <mergeCell ref="K162:K166"/>
    <mergeCell ref="R162:R166"/>
    <mergeCell ref="S162:S166"/>
    <mergeCell ref="T162:T166"/>
    <mergeCell ref="AD162:AD166"/>
    <mergeCell ref="AE162:AE165"/>
    <mergeCell ref="AF162:AF165"/>
    <mergeCell ref="AG162:AG165"/>
    <mergeCell ref="AH162:AH165"/>
    <mergeCell ref="AI162:AI164"/>
    <mergeCell ref="AJ162:AJ164"/>
    <mergeCell ref="AK162:AK164"/>
    <mergeCell ref="AL162:AL164"/>
    <mergeCell ref="AM162:AM163"/>
    <mergeCell ref="AN162:AN163"/>
    <mergeCell ref="AO162:AO163"/>
    <mergeCell ref="AP162:AP163"/>
    <mergeCell ref="K167:K171"/>
    <mergeCell ref="R167:R171"/>
    <mergeCell ref="S167:S171"/>
    <mergeCell ref="T167:T171"/>
    <mergeCell ref="AD167:AD171"/>
    <mergeCell ref="AE167:AE170"/>
    <mergeCell ref="AF167:AF170"/>
    <mergeCell ref="AG167:AG170"/>
    <mergeCell ref="AH167:AH170"/>
    <mergeCell ref="AI167:AI169"/>
    <mergeCell ref="AJ167:AJ169"/>
    <mergeCell ref="AK167:AK169"/>
    <mergeCell ref="AL167:AL169"/>
    <mergeCell ref="AM167:AM168"/>
    <mergeCell ref="AN167:AN168"/>
    <mergeCell ref="AO167:AO168"/>
    <mergeCell ref="AP167:AP168"/>
    <mergeCell ref="K172:K176"/>
    <mergeCell ref="R172:R176"/>
    <mergeCell ref="S172:S176"/>
    <mergeCell ref="T172:T176"/>
    <mergeCell ref="AD172:AD176"/>
    <mergeCell ref="AE172:AE175"/>
    <mergeCell ref="AF172:AF175"/>
    <mergeCell ref="AG172:AG175"/>
    <mergeCell ref="AH172:AH175"/>
    <mergeCell ref="AI172:AI174"/>
    <mergeCell ref="AJ172:AJ174"/>
    <mergeCell ref="AK172:AK174"/>
    <mergeCell ref="AL172:AL174"/>
    <mergeCell ref="AM172:AM173"/>
    <mergeCell ref="AN172:AN173"/>
    <mergeCell ref="AO172:AO173"/>
    <mergeCell ref="AP172:AP173"/>
    <mergeCell ref="K177:K181"/>
    <mergeCell ref="R177:R181"/>
    <mergeCell ref="S177:S181"/>
    <mergeCell ref="T177:T181"/>
    <mergeCell ref="AD177:AD181"/>
    <mergeCell ref="AE177:AE180"/>
    <mergeCell ref="AF177:AF180"/>
    <mergeCell ref="AG177:AG180"/>
    <mergeCell ref="AH177:AH180"/>
    <mergeCell ref="AI177:AI179"/>
    <mergeCell ref="AJ177:AJ179"/>
    <mergeCell ref="AK177:AK179"/>
    <mergeCell ref="AL177:AL179"/>
    <mergeCell ref="AM177:AM178"/>
    <mergeCell ref="AN177:AN178"/>
    <mergeCell ref="AO177:AO178"/>
    <mergeCell ref="AP177:AP178"/>
    <mergeCell ref="K182:K186"/>
    <mergeCell ref="R182:R186"/>
    <mergeCell ref="S182:S186"/>
    <mergeCell ref="T182:T186"/>
    <mergeCell ref="AD182:AD186"/>
    <mergeCell ref="AE182:AE185"/>
    <mergeCell ref="AF182:AF185"/>
    <mergeCell ref="AG182:AG185"/>
    <mergeCell ref="AH182:AH185"/>
    <mergeCell ref="AI182:AI184"/>
    <mergeCell ref="AJ182:AJ184"/>
    <mergeCell ref="AK182:AK184"/>
    <mergeCell ref="AL182:AL184"/>
    <mergeCell ref="AM182:AM183"/>
    <mergeCell ref="AN182:AN183"/>
    <mergeCell ref="AO182:AO183"/>
    <mergeCell ref="AP182:AP183"/>
    <mergeCell ref="K187:K194"/>
    <mergeCell ref="R187:R194"/>
    <mergeCell ref="S187:S194"/>
    <mergeCell ref="T187:T194"/>
    <mergeCell ref="AD187:AD194"/>
    <mergeCell ref="AE187:AE193"/>
    <mergeCell ref="AF187:AF193"/>
    <mergeCell ref="AG187:AG193"/>
    <mergeCell ref="AH187:AH193"/>
    <mergeCell ref="AI187:AI192"/>
    <mergeCell ref="AJ187:AJ192"/>
    <mergeCell ref="AK187:AK192"/>
    <mergeCell ref="AL187:AL192"/>
    <mergeCell ref="AM187:AM191"/>
    <mergeCell ref="AN187:AN191"/>
    <mergeCell ref="AO187:AO191"/>
    <mergeCell ref="AP187:AP191"/>
    <mergeCell ref="K195:K202"/>
    <mergeCell ref="R195:R202"/>
    <mergeCell ref="S195:S202"/>
    <mergeCell ref="T195:T202"/>
    <mergeCell ref="AD195:AD202"/>
    <mergeCell ref="AE195:AE201"/>
    <mergeCell ref="AF195:AF201"/>
    <mergeCell ref="AG195:AG201"/>
    <mergeCell ref="AH195:AH201"/>
    <mergeCell ref="AI195:AI200"/>
    <mergeCell ref="AJ195:AJ200"/>
    <mergeCell ref="AK195:AK200"/>
    <mergeCell ref="AL195:AL200"/>
    <mergeCell ref="AM195:AM199"/>
    <mergeCell ref="AN195:AN199"/>
    <mergeCell ref="AO195:AO199"/>
    <mergeCell ref="AP195:AP199"/>
    <mergeCell ref="K203:K209"/>
    <mergeCell ref="R203:R209"/>
    <mergeCell ref="S203:S209"/>
    <mergeCell ref="T203:T209"/>
    <mergeCell ref="AD203:AD209"/>
    <mergeCell ref="AE203:AE208"/>
    <mergeCell ref="AF203:AF208"/>
    <mergeCell ref="AG203:AG208"/>
    <mergeCell ref="AH203:AH208"/>
    <mergeCell ref="AI203:AI207"/>
    <mergeCell ref="AJ203:AJ207"/>
    <mergeCell ref="AK203:AK207"/>
    <mergeCell ref="AL203:AL207"/>
    <mergeCell ref="AM203:AM206"/>
    <mergeCell ref="AN203:AN206"/>
    <mergeCell ref="AO203:AO206"/>
    <mergeCell ref="AP203:AP206"/>
    <mergeCell ref="K210:K216"/>
    <mergeCell ref="R210:R216"/>
    <mergeCell ref="S210:S216"/>
    <mergeCell ref="T210:T216"/>
    <mergeCell ref="AD210:AD216"/>
    <mergeCell ref="AE210:AE215"/>
    <mergeCell ref="AF210:AF215"/>
    <mergeCell ref="AG210:AG215"/>
    <mergeCell ref="AH210:AH215"/>
    <mergeCell ref="AI210:AI214"/>
    <mergeCell ref="AJ210:AJ214"/>
    <mergeCell ref="AK210:AK214"/>
    <mergeCell ref="AL210:AL214"/>
    <mergeCell ref="AM210:AM213"/>
    <mergeCell ref="AN210:AN213"/>
    <mergeCell ref="AO210:AO213"/>
    <mergeCell ref="AP210:AP213"/>
    <mergeCell ref="K217:K223"/>
    <mergeCell ref="R217:R223"/>
    <mergeCell ref="S217:S223"/>
    <mergeCell ref="T217:T223"/>
    <mergeCell ref="AD217:AD223"/>
    <mergeCell ref="AE217:AE222"/>
    <mergeCell ref="AF217:AF222"/>
    <mergeCell ref="AG217:AG222"/>
    <mergeCell ref="AH217:AH222"/>
    <mergeCell ref="AI217:AI221"/>
    <mergeCell ref="AJ217:AJ221"/>
    <mergeCell ref="AK217:AK221"/>
    <mergeCell ref="AL217:AL221"/>
    <mergeCell ref="AM217:AM220"/>
    <mergeCell ref="AN217:AN220"/>
    <mergeCell ref="AO217:AO220"/>
    <mergeCell ref="AP217:AP220"/>
    <mergeCell ref="K224:K230"/>
    <mergeCell ref="R224:R230"/>
    <mergeCell ref="S224:S230"/>
    <mergeCell ref="T224:T230"/>
    <mergeCell ref="AD224:AD230"/>
    <mergeCell ref="AE224:AE229"/>
    <mergeCell ref="AF224:AF229"/>
    <mergeCell ref="AG224:AG229"/>
    <mergeCell ref="AH224:AH229"/>
    <mergeCell ref="AI224:AI228"/>
    <mergeCell ref="AJ224:AJ228"/>
    <mergeCell ref="AK224:AK228"/>
    <mergeCell ref="AL224:AL228"/>
    <mergeCell ref="AM224:AM227"/>
    <mergeCell ref="AN224:AN227"/>
    <mergeCell ref="AO224:AO227"/>
    <mergeCell ref="AP224:AP227"/>
    <mergeCell ref="K231:K237"/>
    <mergeCell ref="R231:R237"/>
    <mergeCell ref="S231:S237"/>
    <mergeCell ref="T231:T237"/>
    <mergeCell ref="AD231:AD237"/>
    <mergeCell ref="AE231:AE236"/>
    <mergeCell ref="AF231:AF236"/>
    <mergeCell ref="AG231:AG236"/>
    <mergeCell ref="AH231:AH236"/>
    <mergeCell ref="AI231:AI235"/>
    <mergeCell ref="AJ231:AJ235"/>
    <mergeCell ref="AK231:AK235"/>
    <mergeCell ref="AL231:AL235"/>
    <mergeCell ref="AM231:AM234"/>
    <mergeCell ref="AN231:AN234"/>
    <mergeCell ref="AO231:AO234"/>
    <mergeCell ref="AP231:AP234"/>
    <mergeCell ref="K238:K244"/>
    <mergeCell ref="R238:R244"/>
    <mergeCell ref="S238:S244"/>
    <mergeCell ref="T238:T244"/>
    <mergeCell ref="AD238:AD244"/>
    <mergeCell ref="AE238:AE243"/>
    <mergeCell ref="AF238:AF243"/>
    <mergeCell ref="AG238:AG243"/>
    <mergeCell ref="AH238:AH243"/>
    <mergeCell ref="AI238:AI242"/>
    <mergeCell ref="AJ238:AJ242"/>
    <mergeCell ref="AK238:AK242"/>
    <mergeCell ref="AL238:AL242"/>
    <mergeCell ref="AM238:AM241"/>
    <mergeCell ref="AN238:AN241"/>
    <mergeCell ref="AO238:AO241"/>
    <mergeCell ref="AP238:AP241"/>
    <mergeCell ref="K245:K251"/>
    <mergeCell ref="R245:R251"/>
    <mergeCell ref="S245:S251"/>
    <mergeCell ref="T245:T251"/>
    <mergeCell ref="AD245:AD251"/>
    <mergeCell ref="AE245:AE250"/>
    <mergeCell ref="AF245:AF250"/>
    <mergeCell ref="AG245:AG250"/>
    <mergeCell ref="AH245:AH250"/>
    <mergeCell ref="AI245:AI249"/>
    <mergeCell ref="AJ245:AJ249"/>
    <mergeCell ref="AK245:AK249"/>
    <mergeCell ref="AL245:AL249"/>
    <mergeCell ref="AM245:AM248"/>
    <mergeCell ref="AN245:AN248"/>
    <mergeCell ref="AO245:AO248"/>
    <mergeCell ref="AP245:AP248"/>
    <mergeCell ref="K252:K258"/>
    <mergeCell ref="R252:R258"/>
    <mergeCell ref="S252:S258"/>
    <mergeCell ref="T252:T258"/>
    <mergeCell ref="AD252:AD258"/>
    <mergeCell ref="AE252:AE257"/>
    <mergeCell ref="AF252:AF257"/>
    <mergeCell ref="AG252:AG257"/>
    <mergeCell ref="AH252:AH257"/>
    <mergeCell ref="AI252:AI256"/>
    <mergeCell ref="AJ252:AJ256"/>
    <mergeCell ref="AK252:AK256"/>
    <mergeCell ref="AL252:AL256"/>
    <mergeCell ref="AM252:AM255"/>
    <mergeCell ref="AN252:AN255"/>
    <mergeCell ref="AO252:AO255"/>
    <mergeCell ref="AP252:AP255"/>
    <mergeCell ref="K259:K264"/>
    <mergeCell ref="R259:R264"/>
    <mergeCell ref="S259:S264"/>
    <mergeCell ref="T259:T264"/>
    <mergeCell ref="AD259:AD264"/>
    <mergeCell ref="AE259:AE263"/>
    <mergeCell ref="AF259:AF263"/>
    <mergeCell ref="AG259:AG263"/>
    <mergeCell ref="AH259:AH263"/>
    <mergeCell ref="AI259:AI262"/>
    <mergeCell ref="AJ259:AJ262"/>
    <mergeCell ref="AK259:AK262"/>
    <mergeCell ref="AL259:AL262"/>
    <mergeCell ref="AM259:AM261"/>
    <mergeCell ref="AN259:AN261"/>
    <mergeCell ref="AO259:AO261"/>
    <mergeCell ref="AP259:AP261"/>
    <mergeCell ref="K265:K270"/>
    <mergeCell ref="R265:R270"/>
    <mergeCell ref="S265:S270"/>
    <mergeCell ref="T265:T270"/>
    <mergeCell ref="AD265:AD270"/>
    <mergeCell ref="AE265:AE269"/>
    <mergeCell ref="AF265:AF269"/>
    <mergeCell ref="AG265:AG269"/>
    <mergeCell ref="AH265:AH269"/>
    <mergeCell ref="AI265:AI268"/>
    <mergeCell ref="AJ265:AJ268"/>
    <mergeCell ref="AK265:AK268"/>
    <mergeCell ref="AL265:AL268"/>
    <mergeCell ref="AM265:AM267"/>
    <mergeCell ref="AN265:AN267"/>
    <mergeCell ref="AO265:AO267"/>
    <mergeCell ref="AP265:AP267"/>
  </mergeCells>
  <dataValidations count="9">
    <dataValidation allowBlank="1" sqref="S65805:BC65811 S983309:BC983315 S917773:BC917779 S852237:BC852243 S786701:BC786707 S721165:BC721171 S655629:BC655635 S590093:BC590099 S524557:BC524563 S459021:BC459027 S393485:BC393491 S327949:BC327955 S262413:BC262419 S196877:BC196883 S131341:BC131347"/>
    <dataValidation type="list" allowBlank="1" showInputMessage="1" errorTitle="Ошибка" error="Выберите значение из списка" prompt="Выберите значение из списка" sqref="V983306:BB983306 V917770:BB917770 V852234:BB852234 V786698:BB786698 V721162:BB721162 V655626:BB655626 V590090:BB590090 V524554:BB524554 V459018:BB459018 V393482:BB393482 V327946:BB327946 V262410:BB262410 V196874:BB196874 V131338:BB131338 V65802:BB65802">
      <formula1>kind_of_cons</formula1>
    </dataValidation>
    <dataValidation type="decimal" allowBlank="1" showErrorMessage="1" errorTitle="Ошибка" error="Допускается ввод только действительных чисел!" sqref="AO52:AO53 AG8:AG11 AO8:AO9 AG52:AG55 AG57 AO57 AG58 AO58 AG59 AG60 AG62 AO62 AG63 AO63 AG64 AG65 AG67 AO67 AG68 AO68 AG69 AG70 AG72 AO72 AG73 AO73 AG74 AG75 AG77 AO77 AG78 AO78 AG79 AG80 AG82 AO82 AG83 AO83 AG84 AG85 AG87 AO87 AG88 AO88 AG89 AG90 AG92 AO92 AG93 AO93 AG94 AG95 AG97 AO97 AG98 AO98 AG99 AG100 AG102 AO102 AG103 AO103 AG104 AG105 AG107 AO107 AG108 AO108 AG109 AG110 AG112 AO112 AG113 AO113 AG114 AG115 AG117 AO117 AG118 AO118 AG119 AG120 AG122 AO122 AG123 AO123 AG124 AG125 AG127 AO127 AG128 AO128 AG129 AG130 AG132 AO132 AG133 AO133 AG134 AG135 AG137 AO137 AG138 AO138 AG139 AG140 AG142 AO142 AG143 AO143 AG144 AG145 AG147 AO147 AG148 AO148 AG149 AG150 AG152 AO152 AG153 AO153 AG154 AG155 AG157 AO157 AG158 AO158 AG159 AG160 AG162 AO162 AG163 AO163 AG164 AG165 AG167 AO167 AG168 AO168 AG169 AG170 AG172 AO172 AG173 AO173 AG174 AG175 AG177 AO177 AG178 AO178 AG179 AG180 AG182 AO182 AG183 AO183 AG184 AG185 AG187:AG190 AO187:AO190 AG191 AO191 AG192 AG193 AG195:AG198 AO195:AO198 AG199 AO199 AG200 AG201 AG203:AG205 AO203:AO205 AG206 AO206 AG207 AG208 AG210:AG212 AO210:AO212 AG213 AO213 AG214 AG215 AG217:AG219 AO217:AO219 AG220 AO220 AG221 AG222 AG224:AG226 AO224:AO226 AG227 AO227 AG228 AG229 AG231:AG233 AO231:AO233 AG234 AO234 AG235 AG236 AG238:AG240 AO238:AO240 AG241 AO241 AG242 AG243 AG245:AG247 AO245:AO247 AG248 AO248 AG249 AG250 AG252:AG254 AO252:AO254 AG255 AO255 AG256 AG257 AG259:AG260 AO259:AO260 AG261 AO261 AG262 AG263 AG265:AG266 AO265:AO266 AG267 AO267 AG268 AG269">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803 AA131339 AA196875 AA262411 AA327947 AA393483 AA459019 AA524555 AA590091 AA655627 AA721163 AA786699 AA852235 AA917771 AA983307 AC131339 AC459019 AC196875 AC262411 AC327947 AC393483 AC524555 AC590091 AC655627 AC721163 AC786699 AC852235 AC917771 AC983307 AC65803 AH52:AH53 AY8 AP52 AK52:AL53 AA8 AY65803 AY131339 AY196875 AY262411 AY327947 AY393483 AY459019 AY524555 AY590091 AY655627 AY721163 AY786699 AY852235 AY917771 AY983307 BA459019 BA196875 BA262411 BA327947 BA393483 BA524555 BA590091 BA655627 BA721163 BA786699 BA852235 BA917771 BA983307 BA65803 BA52 AC8:AD8 BA20 BA8 AY52 AK8:AL9 AD20 AG20:AH20 AK20:AL20 AP20 AY20 AH8:AH9 AP8 BA131339 AC52:AD52 AA52 AA57 AC57 AD57 AH57 AK57 AL57 AP57 AY57 BA57 AH58 AK58 AL58 AA62 AC62 AD62 AH62 AK62 AL62 AP62 AY62 BA62 AH63 AK63 AL63 AA67 AC67 AD67 AH67 AK67 AL67 AP67 AY67 BA67 AH68 AK68 AL68 AA72 AC72 AD72 AH72 AK72 AL72 AP72 AY72 BA72 AH73 AK73 AL73 AA77 AC77 AD77 AH77 AK77 AL77 AP77 AY77 BA77 AH78 AK78 AL78 AA82 AC82 AD82 AH82 AK82 AL82 AP82 AY82 BA82 AH83 AK83 AL83 AA87 AC87 AD87 AH87 AK87 AL87 AP87 AY87 BA87 AH88 AK88 AL88 AA92 AC92 AD92 AH92 AK92 AL92 AP92 AY92 BA92 AH93 AK93 AL93 AA97 AC97 AD97 AH97 AK97 AL97 AP97 AY97 BA97 AH98 AK98 AL98 AA102 AC102 AD102 AH102 AK102 AL102 AP102 AY102 BA102 AH103 AK103 AL103 AA107 AC107 AD107 AH107 AK107 AL107 AP107 AY107 BA107 AH108 AK108 AL108 AA112 AC112 AD112 AH112 AK112 AL112 AP112 AY112 BA112 AH113 AK113 AL113 AA117 AC117 AD117 AH117 AK117 AL117 AP117 AY117 BA117 AH118 AK118 AL118 AA122 AC122 AD122 AH122 AK122 AL122 AP122 AY122 BA122 AH123 AK123 AL123 AA127 AC127 AD127 AH127 AK127 AL127 AP127 AY127 BA127 AH128 AK128 AL128 AA132 AC132 AD132 AH132 AK132 AL132 AP132 AY132 BA132 AH133 AK133 AL133 AA137 AC137 AD137 AH137 AK137 AL137 AP137 AY137 BA137 AH138 AK138 AL138 AA142 AC142 AD142 AH142 AK142 AL142 AP142 AY142 BA142 AH143 AK143 AL143 AA147 AC147 AD147 AH147 AK147 AL147 AP147 AY147 BA147 AH148 AK148 AL148 AA152 AC152 AD152 AH152 AK152 AL152 AP152 AY152 BA152 AH153 AK153 AL153 AA157 AC157 AD157 AH157 AK157 AL157 AP157 AY157 BA157 AH158 AK158 AL158 AA162 AC162 AD162 AH162 AK162 AL162 AP162 AY162 BA162 AH163 AK163 AL163 AA167 AC167 AD167 AH167 AK167 AL167 AP167 AY167 BA167 AH168 AK168 AL168 AA172 AC172 AD172 AH172 AK172 AL172 AP172 AY172 BA172 AH173 AK173 AL173 AA177 AC177 AD177 AH177 AK177 AL177 AP177 AY177 BA177 AH178 AK178 AL178 AA182 AC182 AD182 AH182 AK182 AL182 AP182 AY182 BA182 AH183 AK183 AL183 AA187:AA190 AC187:AC190 AD187:AD190 AH187:AH190 AK187:AK190 AL187:AL190 AP187:AP190 AY187:AY190 BA187:BA190 AH191 AK191 AL191 AA195:AA198 AC195:AC198 AD195:AD198 AH195:AH198 AK195:AK198 AL195:AL198 AP195:AP198 AY195:AY198 BA195:BA198 AH199 AK199 AL199 AA203:AA205 AC203:AC205 AD203:AD205 AH203:AH205 AK203:AK205 AL203:AL205 AP203:AP205 AY203:AY205 BA203:BA205 AH206 AK206 AL206 AA210:AA212 AC210:AC212 AD210:AD212 AH210:AH212 AK210:AK212 AL210:AL212 AP210:AP212 AY210:AY212 BA210:BA212 AH213 AK213 AL213 AA217:AA219 AC217:AC219 AD217:AD219 AH217:AH219 AK217:AK219 AL217:AL219 AP217:AP219 AY217:AY219 BA217:BA219 AH220 AK220 AL220 AA224:AA226 AC224:AC226 AD224:AD226 AH224:AH226 AK224:AK226 AL224:AL226 AP224:AP226 AY224:AY226 BA224:BA226 AH227 AK227 AL227 AA231:AA233 AC231:AC233 AD231:AD233 AH231:AH233 AK231:AK233 AL231:AL233 AP231:AP233 AY231:AY233 BA231:BA233 AH234 AK234 AL234 AA238:AA240 AC238:AC240 AD238:AD240 AH238:AH240 AK238:AK240 AL238:AL240 AP238:AP240 AY238:AY240 BA238:BA240 AH241 AK241 AL241 AA245:AA247 AC245:AC247 AD245:AD247 AH245:AH247 AK245:AK247 AL245:AL247 AP245:AP247 AY245:AY247 BA245:BA247 AH248 AK248 AL248 AA252:AA254 AC252:AC254 AD252:AD254 AH252:AH254 AK252:AK254 AL252:AL254 AP252:AP254 AY252:AY254 BA252:BA254 AH255 AK255 AL255 AA259:AA260 AC259:AC260 AD259:AD260 AH259:AH260 AK259:AK260 AL259:AL260 AP259:AP260 AY259:AY260 BA259:BA260 AH261 AK261 AL261 AA265:AA266 AC265:AC266 AD265:AD266 AH265:AH266 AK265:AK266 AL265:AL266 AP265:AP266 AY265:AY266 BA265:BA266 AH267 AK267 AL267"/>
    <dataValidation type="textLength" operator="lessThanOrEqual" allowBlank="1" showInputMessage="1" showErrorMessage="1" errorTitle="Ошибка" error="Допускается ввод не более 900 символов!" sqref="BC65797:BC65804 BC131333:BC131340 BC196869:BC196876 BC262405:BC262412 BC327941:BC327948 BC393477:BC393484 BC459013:BC459020 BC524549:BC524556 BC590085:BC590092 BC655621:BC655628 BC721157:BC721164 BC786693:BC786700 BC852229:BC852236 BC917765:BC917772 BC983301:BC983308 AS8 T8:T12 AS52 T52:T270 AS57 AS62 AS67 AS72 AS77 AS82 AS87 AS92 AS97 AS102 AS107 AS112 AS117 AS122 AS127 AS132 AS137 AS142 AS147 AS152 AS157 AS162 AS167 AS172 AS177 AS182 AS187:AS190 AS195:AS198 AS203:AS205 AS210:AS212 AS217:AS219 AS224:AS226 AS231:AS233 AS238:AS240 AS245:AS247 AS252:AS254 AS259:AS260 AS265:AS266">
      <formula1>900</formula1>
    </dataValidation>
    <dataValidation allowBlank="1" promptTitle="checkPeriodRange" sqref="W131340 W196876 W262412 W327948 W393484 W459020 W524556 W590092 W655628 W721164 W786700 W852236 W917772 W983308 AW56 AW61 AW66 AW71 AW76 AW81 AW86 AW91 AW96 AW101 AW106 AW111 AW116 AW121 AW126 AW131 AW136 AW141 AW146 AW151 AW156 AW161 AW166 AW171 AW176 AW181 AW186 AW194 AW202 AW209 AW216 AW223 AW230 AW237 AW244 AW251 AW258 AW264 AW270 AU12 BB12 AW65804 AW131340 AW196876 AW262412 AW327948 AW393484 AW459020 AW524556 AW590092 AW655628 AW721164 AW786700 AW852236 AW917772 AW983308 Y65804 Y56 Y61 Y66 Y71 Y76 Y81 Y86 Y91 Y96 Y101 Y106 Y111 Y116 Y121 Y126 Y131 Y136 Y141 Y146 Y151 Y156 Y161 Y166 Y171 Y176 Y181 Y186 Y194 Y202 Y209 Y216 Y223 Y230 Y237 Y244 Y251 Y258 Y264 Y270 W65804 Y131340 Y196876 Y262412 Y327948 Y393484 Y459020 Y524556 Y590092 Y655628 Y721164 Y786700 Y852236 Y917772 Y983308 AU56 AU61 AU66 AU71 AU76 AU81 AU86 AU91 AU96 AU101 AU106 AU111 AU116 AU121 AU126 AU131 AU136 AU141 AU146 AU151 AU156 AU161 AU166 AU171 AU176 AU181 AU186 AU194 AU202 AU209 AU216 AU223 AU230 AU237 AU244 AU251 AU258 AU264 AU270 Y12 BB56 BB61 BB66 BB71 BB76 BB81 BB86 BB91 BB96 BB101 BB106 BB111 BB116 BB121 BB126 BB131 BB136 BB141 BB146 BB151 BB156 BB161 BB166 BB171 BB176 BB181 BB186 BB194 BB202 BB209 BB216 BB223 BB230 BB237 BB244 BB251 BB258 BB264 BB270 W12 AW12 W56 W61 W66 W71 W76 W81 W86 W91 W96 W101 W106 W111 W116 W121 W126 W131 W136 W141 W146 W151 W156 W161 W166 W171 W176 W181 W186 W194 W202 W209 W216 W223 W230 W237 W244 W251 W258 W264 W2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803 Z131339 Z196875 Z262411 Z327947 Z393483 Z459019 Z524555 Z590091 Z655627 Z721163 Z786699 Z852235 Z917771 Z983307 AB65803 AB131339 AB196875 AB262411 AB327947 AB393483 AB459019 AB524555 AB590091 AB655627 AB721163 AB786699 AB852235 AB917771 AB983307 Z8 AB8 AX65803 AX131339 AX196875 AX262411 AX327947 AX393483 AX459019 AX524555 AX590091 AX655627 AX721163 AX786699 AX852235 AX917771 AX983307 AZ65803 AZ131339 AZ196875 AZ262411 AZ327947 AZ393483 AZ459019 AZ524555 AZ590091 AZ655627 AZ721163 AZ786699 AZ852235 AZ917771 AZ983307 AX52 AX20 AZ8 AZ52 AX8 AZ20 Z52 AB52 Z57 AB57 AX57 AZ57 Z62 AB62 AX62 AZ62 Z67 AB67 AX67 AZ67 Z72 AB72 AX72 AZ72 Z77 AB77 AX77 AZ77 Z82 AB82 AX82 AZ82 Z87 AB87 AX87 AZ87 Z92 AB92 AX92 AZ92 Z97 AB97 AX97 AZ97 Z102 AB102 AX102 AZ102 Z107 AB107 AX107 AZ107 Z112 AB112 AX112 AZ112 Z117 AB117 AX117 AZ117 Z122 AB122 AX122 AZ122 Z127 AB127 AX127 AZ127 Z132 AB132 AX132 AZ132 Z137 AB137 AX137 AZ137 Z142 AB142 AX142 AZ142 Z147 AB147 AX147 AZ147 Z152 AB152 AX152 AZ152 Z157 AB157 AX157 AZ157 Z162 AB162 AX162 AZ162 Z167 AB167 AX167 AZ167 Z172 AB172 AX172 AZ172 Z177 AB177 AX177 AZ177 Z182 AB182 AX182 AZ182 Z187:Z190 AB187:AB190 AX187:AX190 AZ187:AZ190 Z195:Z198 AB195:AB198 AX195:AX198 AZ195:AZ198 Z203:Z205 AB203:AB205 AX203:AX205 AZ203:AZ205 Z210:Z212 AB210:AB212 AX210:AX212 AZ210:AZ212 Z217:Z219 AB217:AB219 AX217:AX219 AZ217:AZ219 Z224:Z226 AB224:AB226 AX224:AX226 AZ224:AZ226 Z231:Z233 AB231:AB233 AX231:AX233 AZ231:AZ233 Z238:Z240 AB238:AB240 AX238:AX240 AZ238:AZ240 Z245:Z247 AB245:AB247 AX245:AX247 AZ245:AZ247 Z252:Z254 AB252:AB254 AX252:AX254 AZ252:AZ254 Z259:Z260 AB259:AB260 AX259:AX260 AZ259:AZ260 Z265:Z266 AB265:AB266 AX265:AX266 AZ265:AZ266"/>
    <dataValidation type="list" allowBlank="1" showInputMessage="1" showErrorMessage="1" errorTitle="Ошибка" error="Выберите значение из списка" sqref="AD917769:AS917769 AD983305:AS983305 AD65801:AS65801 AD131337:AS131337 AD196873:AS196873 AD262409:AS262409 AD327945:AS327945 AD393481:AS393481 AD459017:AS459017 AD524553:AS524553 AD590089:AS590089 AD655625:AS655625 AD721161:AS721161 AD786697:AS786697 AD852233:AS852233">
      <formula1>kind_of_scheme_in</formula1>
    </dataValidation>
    <dataValidation type="list" allowBlank="1" showInputMessage="1" showErrorMessage="1" errorTitle="Ошибка" error="Выберите значение из списка" sqref="T65803 T131339 T196875 T262411 T327947 T393483 T459019 T524555 T590091 T655627 T721163 T786699 T852235 T917771 T983307">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18C63-09DB-AE93-B33D-57C35078DAB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1808</v>
      </c>
      <c r="D2" s="1669"/>
      <c r="E2" s="544">
        <f>B2</f>
        <v>0</v>
      </c>
      <c r="F2" s="545"/>
      <c r="G2" s="1677" t="s">
        <v>431</v>
      </c>
      <c r="H2" s="1677" t="s">
        <v>431</v>
      </c>
      <c r="I2" s="1677" t="s">
        <v>431</v>
      </c>
      <c r="J2" s="270" t="s">
        <v>1809</v>
      </c>
      <c r="K2" s="541"/>
    </row>
    <row s="1673" customFormat="1" customHeight="1" ht="0.75" hidden="1">
      <c r="B3" s="1920"/>
      <c r="C3" s="1168"/>
      <c r="D3" s="546"/>
      <c r="E3" s="547"/>
      <c r="F3" s="548" t="s">
        <v>1810</v>
      </c>
      <c r="G3" s="549"/>
      <c r="H3" s="549">
        <f>H4*H5+H7</f>
        <v>0</v>
      </c>
      <c r="I3" s="549">
        <f>I4*I5+I6</f>
        <v>0</v>
      </c>
      <c r="J3" s="550"/>
    </row>
    <row customHeight="1" ht="23.25" hidden="1">
      <c r="B4" s="1920"/>
      <c r="C4" s="1168"/>
      <c r="D4" s="1669"/>
      <c r="E4" s="544" t="str">
        <f>B2&amp;".1"</f>
        <v>.1</v>
      </c>
      <c r="F4" s="551" t="s">
        <v>1811</v>
      </c>
      <c r="G4" s="552"/>
      <c r="H4" s="539"/>
      <c r="I4" s="539"/>
      <c r="J4" s="270" t="s">
        <v>1812</v>
      </c>
      <c r="K4" s="541"/>
    </row>
    <row customHeight="1" ht="18.75" hidden="1">
      <c r="B5" s="1920"/>
      <c r="C5" s="1168"/>
      <c r="D5" s="1669"/>
      <c r="E5" s="544" t="str">
        <f>B2&amp;".2"</f>
        <v>.2</v>
      </c>
      <c r="F5" s="551" t="s">
        <v>1813</v>
      </c>
      <c r="G5" s="1677" t="s">
        <v>1814</v>
      </c>
      <c r="H5" s="539"/>
      <c r="I5" s="539"/>
      <c r="J5" s="270"/>
      <c r="K5" s="541"/>
    </row>
    <row customHeight="1" ht="18.75" hidden="1">
      <c r="B6" s="1920"/>
      <c r="C6" s="1168"/>
      <c r="D6" s="1669"/>
      <c r="E6" s="544" t="str">
        <f>B2&amp;".3"</f>
        <v>.3</v>
      </c>
      <c r="F6" s="551" t="s">
        <v>1815</v>
      </c>
      <c r="G6" s="1677" t="s">
        <v>1814</v>
      </c>
      <c r="H6" s="539"/>
      <c r="I6" s="539"/>
      <c r="J6" s="270"/>
      <c r="K6" s="541"/>
    </row>
    <row customHeight="1" ht="18.75" hidden="1">
      <c r="B7" s="1920"/>
      <c r="C7" s="1168"/>
      <c r="D7" s="1669"/>
      <c r="E7" s="544" t="str">
        <f>B2&amp;".4"</f>
        <v>.4</v>
      </c>
      <c r="F7" s="551" t="s">
        <v>1816</v>
      </c>
      <c r="G7" s="1677" t="s">
        <v>431</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1814</v>
      </c>
      <c r="H9" s="539"/>
      <c r="I9" s="539"/>
      <c r="J9" s="540" t="s">
        <v>1817</v>
      </c>
      <c r="K9" s="541"/>
      <c r="L9" s="1667"/>
      <c r="M9" s="1667"/>
      <c r="R9" s="1667"/>
      <c r="U9" s="542"/>
      <c r="AA9" s="1663"/>
      <c r="AB9" s="1663"/>
      <c r="AC9" s="1663"/>
      <c r="AD9" s="1663"/>
      <c r="AE9" s="1663"/>
    </row>
    <row customHeight="1" ht="11.25" hidden="1"/>
    <row customHeight="1" ht="18.75" hidden="1">
      <c r="D11" s="1669"/>
      <c r="E11" s="544"/>
      <c r="F11" s="538"/>
      <c r="G11" s="1677" t="s">
        <v>632</v>
      </c>
      <c r="H11" s="539"/>
      <c r="I11" s="539"/>
      <c r="J11" s="270" t="s">
        <v>1818</v>
      </c>
      <c r="K11" s="541"/>
    </row>
    <row customHeight="1" ht="11.25" hidden="1"/>
    <row customHeight="1" ht="22.5" hidden="1">
      <c r="D13" s="1669"/>
      <c r="E13" s="544"/>
      <c r="F13" s="538"/>
      <c r="G13" s="970" t="s">
        <v>1655</v>
      </c>
      <c r="H13" s="543"/>
      <c r="I13" s="543"/>
      <c r="J13" s="743" t="s">
        <v>1819</v>
      </c>
      <c r="K13" s="541"/>
    </row>
    <row customHeight="1" ht="11.25" hidden="1"/>
    <row customHeight="1" ht="22.5" hidden="1">
      <c r="D15" s="1669"/>
      <c r="E15" s="544"/>
      <c r="F15" s="538"/>
      <c r="G15" s="1677" t="s">
        <v>1820</v>
      </c>
      <c r="H15" s="543"/>
      <c r="I15" s="543"/>
      <c r="J15" s="270" t="s">
        <v>1821</v>
      </c>
      <c r="K15" s="541"/>
    </row>
    <row customHeight="1" ht="11.25" hidden="1"/>
    <row customHeight="1" ht="22.5" hidden="1">
      <c r="D17" s="1669"/>
      <c r="E17" s="544"/>
      <c r="F17" s="538"/>
      <c r="G17" s="1677" t="s">
        <v>1822</v>
      </c>
      <c r="H17" s="543"/>
      <c r="I17" s="543"/>
      <c r="J17" s="270" t="s">
        <v>1823</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120</v>
      </c>
    </row>
    <row customHeight="1" ht="11.25">
      <c r="E25" s="708"/>
      <c r="F25" s="2290" t="s">
        <v>109</v>
      </c>
      <c r="G25" s="2291"/>
      <c r="H25" s="1683" t="str">
        <f>IF(H24="","",INDEX(DIFFERENTIATION_UNMERGE_VD,MATCH(H24,DIFFERENTIATION_ID_DIFF,0)))</f>
        <v/>
      </c>
      <c r="I25" s="1683">
        <f>IF(I24="","",INDEX(DIFFERENTIATION_UNMERGE_VD,MATCH(I24,DIFFERENTIATION_ID_DIFF,0)))</f>
        <v>0</v>
      </c>
      <c r="J25" s="1948"/>
    </row>
    <row customHeight="1" ht="11.25">
      <c r="E26" s="708"/>
      <c r="F26" s="2290" t="s">
        <v>419</v>
      </c>
      <c r="G26" s="2291"/>
      <c r="H26" s="1683" t="str">
        <f>IF(H24="","",INDEX(DIFFERENTIATION_UNMERGE_AREA,MATCH(H24,DIFFERENTIATION_ID_DIFF,0)))</f>
        <v/>
      </c>
      <c r="I26" s="1683" t="str">
        <f>IF(I24="","",INDEX(DIFFERENTIATION_UNMERGE_AREA,MATCH(I24,DIFFERENTIATION_ID_DIFF,0)))</f>
        <v/>
      </c>
      <c r="J26" s="1948"/>
    </row>
    <row customHeight="1" ht="11.25">
      <c r="E27" s="708"/>
      <c r="F27" s="2290" t="s">
        <v>420</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294</v>
      </c>
      <c r="F28" s="2293"/>
      <c r="G28" s="2293"/>
      <c r="H28" s="1676"/>
      <c r="I28" s="1676"/>
      <c r="J28" s="1948"/>
    </row>
    <row customHeight="1" ht="22.5">
      <c r="E29" s="1677" t="s">
        <v>87</v>
      </c>
      <c r="F29" s="1684" t="s">
        <v>296</v>
      </c>
      <c r="G29" s="1684" t="s">
        <v>1638</v>
      </c>
      <c r="H29" s="1684" t="s">
        <v>297</v>
      </c>
      <c r="I29" s="1684" t="s">
        <v>297</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1814</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1814</v>
      </c>
      <c r="H31" s="556">
        <f>SUMIF($K33:$K71,$K31,H33:H71)</f>
        <v>0</v>
      </c>
      <c r="I31" s="556">
        <f>SUMIF($K33:$K71,$K31,I33:I71)</f>
        <v>0</v>
      </c>
      <c r="J31" s="270" t="str">
        <f>FHD_NOTE_P_2</f>
        <v>Указывается суммарная себестоимость производимых товаров.</v>
      </c>
      <c r="K31" s="1667" t="s">
        <v>1824</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1814</v>
      </c>
      <c r="H32" s="555"/>
      <c r="I32" s="555"/>
      <c r="J32" s="270" t="str">
        <f>FHD_NOTE_P_3</f>
        <v/>
      </c>
      <c r="K32" s="1667" t="str">
        <f>IF((LEN(E32)-LEN(SUBSTITUTE(E32,".","")))/LEN(".")=1,"p","")</f>
        <v>p</v>
      </c>
    </row>
    <row customHeight="1" ht="11.25" hidden="1">
      <c r="A33" s="2319" t="s">
        <v>1825</v>
      </c>
      <c r="D33" s="1669"/>
      <c r="E33" s="544" t="str">
        <f>FHD_NUM_P_4</f>
        <v/>
      </c>
      <c r="F33" s="955" t="str">
        <f>FHD_P_4</f>
        <v/>
      </c>
      <c r="G33" s="1677" t="s">
        <v>1814</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1826</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1827</v>
      </c>
      <c r="D41" s="1669"/>
      <c r="E41" s="544" t="str">
        <f>FHD_NUM_P_5</f>
        <v/>
      </c>
      <c r="F41" s="955" t="str">
        <f>FHD_P_5</f>
        <v/>
      </c>
      <c r="G41" s="1677" t="s">
        <v>1814</v>
      </c>
      <c r="H41" s="555"/>
      <c r="I41" s="555"/>
      <c r="J41" s="270" t="str">
        <f>FHD_NOTE_P_5</f>
        <v/>
      </c>
      <c r="K41" s="1667" t="str">
        <f>IF((LEN(E41)-LEN(SUBSTITUTE(E41,".","")))/LEN(".")=1,"p","")</f>
        <v/>
      </c>
    </row>
    <row customHeight="1" ht="11.25" hidden="1">
      <c r="A42" s="2319"/>
      <c r="D42" s="1669"/>
      <c r="E42" s="544" t="str">
        <f>FHD_NUM_P_6</f>
        <v/>
      </c>
      <c r="F42" s="955" t="str">
        <f>FHD_P_6</f>
        <v/>
      </c>
      <c r="G42" s="1677" t="s">
        <v>1814</v>
      </c>
      <c r="H42" s="555"/>
      <c r="I42" s="555"/>
      <c r="J42" s="270" t="str">
        <f>FHD_NOTE_P_6</f>
        <v/>
      </c>
      <c r="K42" s="1667" t="str">
        <f>IF((LEN(E42)-LEN(SUBSTITUTE(E42,".","")))/LEN(".")=1,"p","")</f>
        <v/>
      </c>
    </row>
    <row customHeight="1" ht="11.25" hidden="1">
      <c r="A43" s="2319"/>
      <c r="D43" s="1669"/>
      <c r="E43" s="544" t="str">
        <f>FHD_NUM_P_7</f>
        <v/>
      </c>
      <c r="F43" s="955" t="str">
        <f>FHD_P_7</f>
        <v/>
      </c>
      <c r="G43" s="1677" t="s">
        <v>1814</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1814</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1245</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1828</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1829</v>
      </c>
      <c r="C47" s="1667"/>
      <c r="D47" s="573"/>
      <c r="E47" s="544" t="str">
        <f>FHD_NUM_P_11</f>
        <v/>
      </c>
      <c r="F47" s="955" t="str">
        <f>FHD_P_11</f>
        <v/>
      </c>
      <c r="G47" s="1677" t="s">
        <v>1814</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1830</v>
      </c>
      <c r="C48" s="1667"/>
      <c r="D48" s="1669"/>
      <c r="E48" s="544" t="str">
        <f>FHD_NUM_P_12</f>
        <v>2.3</v>
      </c>
      <c r="F48" s="955" t="str">
        <f>FHD_P_12</f>
        <v>Расходы на химические реагенты, используемые в технологическом процессе</v>
      </c>
      <c r="G48" s="1677" t="s">
        <v>1814</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1814</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1814</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1814</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1814</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1814</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1814</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1814</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1814</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1814</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1814</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1814</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1814</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1814</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1814</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1814</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1814</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1814</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300</v>
      </c>
      <c r="H66" s="1680" t="s">
        <v>424</v>
      </c>
      <c r="I66" s="1680" t="s">
        <v>424</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1831</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1814</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300</v>
      </c>
      <c r="H68" s="1680" t="s">
        <v>424</v>
      </c>
      <c r="I68" s="1680" t="s">
        <v>424</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1814</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1832</v>
      </c>
      <c r="G71" s="570"/>
      <c r="H71" s="571"/>
      <c r="I71" s="571"/>
      <c r="J71" s="281"/>
      <c r="K71" s="1667"/>
      <c r="L71" s="1667"/>
      <c r="M71" s="1667"/>
      <c r="R71" s="1667"/>
      <c r="U71" s="542"/>
      <c r="AA71" s="1663"/>
      <c r="AB71" s="1663"/>
      <c r="AC71" s="1663"/>
      <c r="AD71" s="1663"/>
      <c r="AE71" s="1663"/>
    </row>
    <row s="1389" customFormat="1" customHeight="1" ht="18.75" hidden="1">
      <c r="A72" s="990" t="s">
        <v>1833</v>
      </c>
      <c r="C72" s="1667"/>
      <c r="D72" s="1669"/>
      <c r="E72" s="544" t="str">
        <f>FHD_NUM_P_34</f>
        <v/>
      </c>
      <c r="F72" s="704" t="str">
        <f>FHD_P_34</f>
        <v/>
      </c>
      <c r="G72" s="1677" t="s">
        <v>1814</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1814</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1814</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1814</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1814</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1814</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1814</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1814</v>
      </c>
      <c r="H79" s="555"/>
      <c r="I79" s="555"/>
      <c r="J79" s="270" t="str">
        <f>FHD_NOTE_P_41</f>
        <v/>
      </c>
      <c r="K79" s="541"/>
      <c r="L79" s="1667"/>
      <c r="M79" s="1667"/>
      <c r="R79" s="1667"/>
      <c r="U79" s="542"/>
      <c r="AA79" s="1663"/>
      <c r="AB79" s="1663"/>
      <c r="AC79" s="1663"/>
      <c r="AD79" s="1663"/>
      <c r="AE79" s="1663"/>
    </row>
    <row s="1389" customFormat="1" customHeight="1" ht="18.75">
      <c r="A80" s="990" t="s">
        <v>1834</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1814</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300</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1835</v>
      </c>
      <c r="C82" s="733"/>
      <c r="D82" s="731"/>
      <c r="E82" s="544" t="str">
        <f>FHD_NUM_P_44</f>
        <v>7</v>
      </c>
      <c r="F82" s="704" t="str">
        <f>FHD_P_44</f>
        <v>Объём поднятой воды</v>
      </c>
      <c r="G82" s="718" t="s">
        <v>1836</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1836</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1836</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1836</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1836</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1836</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1836</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1836</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1655</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1837</v>
      </c>
      <c r="C91" s="733"/>
      <c r="D91" s="731"/>
      <c r="E91" s="544" t="str">
        <f>FHD_NUM_P_53</f>
        <v/>
      </c>
      <c r="F91" s="704" t="str">
        <f>FHD_P_53</f>
        <v/>
      </c>
      <c r="G91" s="718" t="s">
        <v>1836</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1836</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849</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1655</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1838</v>
      </c>
      <c r="D96" s="1669"/>
      <c r="E96" s="544" t="str">
        <f>FHD_NUM_P_58</f>
        <v/>
      </c>
      <c r="F96" s="704" t="str">
        <f>FHD_P_58</f>
        <v/>
      </c>
      <c r="G96" s="718" t="s">
        <v>1836</v>
      </c>
      <c r="H96" s="978"/>
      <c r="I96" s="575"/>
      <c r="J96" s="270" t="str">
        <f>FHD_NOTE_P_58</f>
        <v/>
      </c>
      <c r="K96" s="541"/>
    </row>
    <row customHeight="1" ht="18.75" hidden="1">
      <c r="A97" s="2319"/>
      <c r="D97" s="1669"/>
      <c r="E97" s="544" t="str">
        <f>FHD_NUM_P_59</f>
        <v/>
      </c>
      <c r="F97" s="704" t="str">
        <f>FHD_P_59</f>
        <v/>
      </c>
      <c r="G97" s="718" t="s">
        <v>1836</v>
      </c>
      <c r="H97" s="978"/>
      <c r="I97" s="575"/>
      <c r="J97" s="270" t="str">
        <f>FHD_NOTE_P_59</f>
        <v/>
      </c>
      <c r="K97" s="541"/>
    </row>
    <row customHeight="1" ht="18.75" hidden="1">
      <c r="A98" s="2319"/>
      <c r="D98" s="1669"/>
      <c r="E98" s="544" t="str">
        <f>FHD_NUM_P_60</f>
        <v/>
      </c>
      <c r="F98" s="704" t="str">
        <f>FHD_P_60</f>
        <v/>
      </c>
      <c r="G98" s="718" t="s">
        <v>1836</v>
      </c>
      <c r="H98" s="978"/>
      <c r="I98" s="575"/>
      <c r="J98" s="270" t="str">
        <f>FHD_NOTE_P_60</f>
        <v/>
      </c>
      <c r="K98" s="541"/>
    </row>
    <row s="1389" customFormat="1" customHeight="1" ht="18.75" hidden="1">
      <c r="A99" s="2319" t="s">
        <v>1839</v>
      </c>
      <c r="C99" s="1667"/>
      <c r="D99" s="1669"/>
      <c r="E99" s="544" t="str">
        <f>FHD_NUM_P_61</f>
        <v/>
      </c>
      <c r="F99" s="704" t="str">
        <f>FHD_P_61</f>
        <v/>
      </c>
      <c r="G99" s="1677" t="s">
        <v>632</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1573</v>
      </c>
      <c r="G101" s="570"/>
      <c r="H101" s="571"/>
      <c r="I101" s="571"/>
      <c r="J101" s="1005" t="s">
        <v>1840</v>
      </c>
      <c r="K101" s="541"/>
    </row>
    <row s="1389" customFormat="1" customHeight="1" ht="18.75" hidden="1">
      <c r="A102" s="2319"/>
      <c r="C102" s="1667"/>
      <c r="D102" s="1669"/>
      <c r="E102" s="544" t="str">
        <f>FHD_NUM_P_62</f>
        <v/>
      </c>
      <c r="F102" s="704" t="str">
        <f>FHD_P_62</f>
        <v/>
      </c>
      <c r="G102" s="1674" t="s">
        <v>632</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849</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1841</v>
      </c>
      <c r="D104" s="1669"/>
      <c r="E104" s="544" t="str">
        <f>FHD_NUM_P_64</f>
        <v/>
      </c>
      <c r="F104" s="704" t="str">
        <f>FHD_P_64</f>
        <v/>
      </c>
      <c r="G104" s="1674" t="s">
        <v>849</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849</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849</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849</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849</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849</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1842</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1842</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1843</v>
      </c>
      <c r="H112" s="575"/>
      <c r="I112" s="575"/>
      <c r="J112" s="270" t="str">
        <f>FHD_NOTE_P_72</f>
        <v/>
      </c>
      <c r="K112" s="541"/>
    </row>
    <row customHeight="1" ht="18.75" hidden="1">
      <c r="A113" s="990" t="s">
        <v>1844</v>
      </c>
      <c r="D113" s="1669"/>
      <c r="E113" s="544" t="str">
        <f>FHD_NUM_P_73</f>
        <v/>
      </c>
      <c r="F113" s="704" t="str">
        <f>FHD_P_73</f>
        <v/>
      </c>
      <c r="G113" s="971" t="s">
        <v>1843</v>
      </c>
      <c r="H113" s="969"/>
      <c r="I113" s="969"/>
      <c r="J113" s="270" t="str">
        <f>FHD_NOTE_P_73</f>
        <v/>
      </c>
      <c r="K113" s="541"/>
    </row>
    <row customHeight="1" ht="33.75">
      <c r="A114" s="990" t="s">
        <v>1845</v>
      </c>
      <c r="D114" s="1669"/>
      <c r="E114" s="544" t="str">
        <f>FHD_NUM_P_74</f>
        <v>13</v>
      </c>
      <c r="F114" s="704" t="str">
        <f>FHD_P_74</f>
        <v>Удельный расход электрической энергии на подачу воды в сеть</v>
      </c>
      <c r="G114" s="970" t="s">
        <v>1846</v>
      </c>
      <c r="H114" s="575"/>
      <c r="I114" s="575"/>
      <c r="J114" s="270" t="str">
        <f>FHD_NOTE_P_74</f>
        <v/>
      </c>
      <c r="K114" s="541"/>
    </row>
    <row s="1666" customFormat="1" customHeight="1" ht="18.75">
      <c r="A115" s="2321" t="s">
        <v>1847</v>
      </c>
      <c r="B115" s="910"/>
      <c r="C115" s="733"/>
      <c r="D115" s="731"/>
      <c r="E115" s="544" t="str">
        <f>FHD_NUM_P_75</f>
        <v>14</v>
      </c>
      <c r="F115" s="704" t="str">
        <f>FHD_P_75</f>
        <v>Расход воды на собственные нужды, в том числе:</v>
      </c>
      <c r="G115" s="970" t="s">
        <v>1655</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1655</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1655</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1848</v>
      </c>
      <c r="G119" s="745"/>
      <c r="H119" s="746"/>
      <c r="I119" s="746"/>
      <c r="J119" s="1004" t="s">
        <v>1849</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1850</v>
      </c>
      <c r="D120" s="1669"/>
      <c r="E120" s="544" t="str">
        <f>FHD_NUM_P_78</f>
        <v/>
      </c>
      <c r="F120" s="704" t="str">
        <f>FHD_P_78</f>
        <v/>
      </c>
      <c r="G120" s="1674" t="s">
        <v>1820</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1573</v>
      </c>
      <c r="G122" s="570"/>
      <c r="H122" s="571"/>
      <c r="I122" s="571"/>
      <c r="J122" s="1005" t="s">
        <v>1851</v>
      </c>
      <c r="K122" s="541"/>
    </row>
    <row customHeight="1" ht="22.5" hidden="1">
      <c r="A123" s="2319"/>
      <c r="D123" s="1669"/>
      <c r="E123" s="544" t="str">
        <f>FHD_NUM_P_79</f>
        <v/>
      </c>
      <c r="F123" s="704" t="str">
        <f>FHD_P_79</f>
        <v/>
      </c>
      <c r="G123" s="1677" t="s">
        <v>1822</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1573</v>
      </c>
      <c r="G125" s="570"/>
      <c r="H125" s="571"/>
      <c r="I125" s="571"/>
      <c r="J125" s="1005" t="s">
        <v>1852</v>
      </c>
      <c r="K125" s="541"/>
    </row>
    <row customHeight="1" ht="22.5" hidden="1">
      <c r="A126" s="2319"/>
      <c r="D126" s="1669"/>
      <c r="E126" s="544" t="str">
        <f>FHD_NUM_P_80</f>
        <v/>
      </c>
      <c r="F126" s="704" t="str">
        <f>FHD_P_80</f>
        <v/>
      </c>
      <c r="G126" s="1677" t="s">
        <v>1853</v>
      </c>
      <c r="H126" s="555"/>
      <c r="I126" s="555"/>
      <c r="J126" s="270" t="str">
        <f>FHD_NOTE_P_80</f>
        <v/>
      </c>
      <c r="K126" s="541"/>
    </row>
    <row customHeight="1" ht="18.75" hidden="1">
      <c r="A127" s="2319"/>
      <c r="D127" s="1669"/>
      <c r="E127" s="544" t="str">
        <f>FHD_NUM_P_81</f>
        <v/>
      </c>
      <c r="F127" s="704" t="str">
        <f>FHD_P_81</f>
        <v/>
      </c>
      <c r="G127" s="1677" t="s">
        <v>1854</v>
      </c>
      <c r="H127" s="555"/>
      <c r="I127" s="555"/>
      <c r="J127" s="270" t="str">
        <f>FHD_NOTE_P_81</f>
        <v/>
      </c>
      <c r="K127" s="541"/>
    </row>
    <row customHeight="1" ht="18.75" hidden="1">
      <c r="A128" s="2319"/>
      <c r="C128" s="1667" t="s">
        <v>1841</v>
      </c>
      <c r="D128" s="1669"/>
      <c r="E128" s="544" t="str">
        <f>FHD_NUM_P_82</f>
        <v/>
      </c>
      <c r="F128" s="704" t="str">
        <f>FHD_P_82</f>
        <v/>
      </c>
      <c r="G128" s="1677" t="s">
        <v>300</v>
      </c>
      <c r="H128" s="399"/>
      <c r="I128" s="399"/>
      <c r="J128" s="270" t="str">
        <f>FHD_NOTE_P_82</f>
        <v/>
      </c>
      <c r="K128" s="541"/>
    </row>
    <row customHeight="1" ht="18.75" hidden="1">
      <c r="A129" s="2319"/>
      <c r="C129" s="1667" t="s">
        <v>1841</v>
      </c>
      <c r="D129" s="1669"/>
      <c r="E129" s="544" t="str">
        <f>FHD_NUM_P_83</f>
        <v/>
      </c>
      <c r="F129" s="955" t="str">
        <f>FHD_P_83</f>
        <v/>
      </c>
      <c r="G129" s="1677" t="s">
        <v>300</v>
      </c>
      <c r="H129" s="399"/>
      <c r="I129" s="399"/>
      <c r="J129" s="270" t="str">
        <f>FHD_NOTE_P_83</f>
        <v/>
      </c>
      <c r="K129" s="541"/>
    </row>
    <row customHeight="1" ht="18.75" hidden="1">
      <c r="A130" s="2319"/>
      <c r="C130" s="1667" t="s">
        <v>1841</v>
      </c>
      <c r="D130" s="1669"/>
      <c r="E130" s="544" t="str">
        <f>FHD_NUM_P_84</f>
        <v/>
      </c>
      <c r="F130" s="955" t="str">
        <f>FHD_P_84</f>
        <v/>
      </c>
      <c r="G130" s="1677" t="s">
        <v>300</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D4209-74A3-ADDE-35CC-089A760FCF85}"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294</v>
      </c>
      <c r="F9" s="1923"/>
      <c r="G9" s="1923"/>
      <c r="H9" s="1923"/>
      <c r="I9" s="1923"/>
      <c r="J9" s="1923"/>
      <c r="K9" s="1923"/>
      <c r="L9" s="1923"/>
      <c r="M9" s="1923"/>
      <c r="N9" s="1923"/>
      <c r="O9" s="1923"/>
      <c r="P9" s="1923"/>
      <c r="Q9" s="1923"/>
      <c r="R9" s="1924"/>
      <c r="S9" s="1948" t="s">
        <v>295</v>
      </c>
      <c r="T9" s="322"/>
    </row>
    <row customHeight="1" ht="33.75">
      <c r="D10" s="549" t="s">
        <v>87</v>
      </c>
      <c r="E10" s="1948" t="s">
        <v>87</v>
      </c>
      <c r="F10" s="1948"/>
      <c r="G10" s="519" t="s">
        <v>296</v>
      </c>
      <c r="H10" s="1948" t="s">
        <v>87</v>
      </c>
      <c r="I10" s="1948"/>
      <c r="J10" s="519" t="s">
        <v>1855</v>
      </c>
      <c r="K10" s="519" t="s">
        <v>1856</v>
      </c>
      <c r="L10" s="1948" t="s">
        <v>87</v>
      </c>
      <c r="M10" s="1948"/>
      <c r="N10" s="519" t="s">
        <v>1857</v>
      </c>
      <c r="O10" s="519" t="s">
        <v>1858</v>
      </c>
      <c r="P10" s="519" t="s">
        <v>1859</v>
      </c>
      <c r="Q10" s="519" t="s">
        <v>1860</v>
      </c>
      <c r="R10" s="519" t="s">
        <v>1861</v>
      </c>
      <c r="S10" s="1948"/>
      <c r="T10" s="322"/>
    </row>
    <row s="1673" customFormat="1" customHeight="1" ht="15" hidden="1">
      <c r="A11" s="1053"/>
      <c r="D11" s="1026" t="s">
        <v>113</v>
      </c>
      <c r="E11" s="1026"/>
      <c r="F11" s="1026" t="s">
        <v>101</v>
      </c>
      <c r="G11" s="1026" t="s">
        <v>89</v>
      </c>
      <c r="H11" s="1026"/>
      <c r="I11" s="1026" t="s">
        <v>90</v>
      </c>
      <c r="J11" s="1026" t="s">
        <v>114</v>
      </c>
      <c r="K11" s="1026" t="s">
        <v>91</v>
      </c>
      <c r="L11" s="1026"/>
      <c r="M11" s="1026" t="s">
        <v>92</v>
      </c>
      <c r="N11" s="1026" t="s">
        <v>115</v>
      </c>
      <c r="O11" s="1026" t="s">
        <v>151</v>
      </c>
      <c r="P11" s="1026" t="s">
        <v>152</v>
      </c>
      <c r="Q11" s="1026" t="s">
        <v>153</v>
      </c>
      <c r="R11" s="1026" t="s">
        <v>154</v>
      </c>
      <c r="S11" s="1026" t="s">
        <v>155</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372</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120</v>
      </c>
      <c r="B14" s="0"/>
      <c r="C14" s="0"/>
      <c r="D14" s="2322" t="s">
        <v>113</v>
      </c>
      <c r="E14" s="2124" t="s">
        <v>109</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418</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419</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420</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421</v>
      </c>
      <c r="F17" s="2137"/>
      <c r="G17" s="2137"/>
      <c r="H17" s="2137"/>
      <c r="I17" s="2137"/>
      <c r="J17" s="2137"/>
      <c r="K17" s="2137"/>
      <c r="L17" s="2137"/>
      <c r="M17" s="2137"/>
      <c r="N17" s="2137"/>
      <c r="O17" s="2137"/>
      <c r="P17" s="2137"/>
      <c r="Q17" s="556">
        <f>SUMIF(T18:T19,"i",Q18:Q19)</f>
        <v>0</v>
      </c>
      <c r="R17" s="1018"/>
      <c r="S17" s="897" t="s">
        <v>422</v>
      </c>
      <c r="T17" s="714" t="s">
        <v>423</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426</v>
      </c>
      <c r="F20" s="2137"/>
      <c r="G20" s="2137"/>
      <c r="H20" s="2137"/>
      <c r="I20" s="2137"/>
      <c r="J20" s="2137"/>
      <c r="K20" s="2137"/>
      <c r="L20" s="2137"/>
      <c r="M20" s="2137"/>
      <c r="N20" s="2137"/>
      <c r="O20" s="2137"/>
      <c r="P20" s="2137"/>
      <c r="Q20" s="556">
        <f>SUMIF(T21:T22,"i",Q21:Q22)</f>
        <v>0</v>
      </c>
      <c r="R20" s="1018"/>
      <c r="S20" s="706" t="s">
        <v>427</v>
      </c>
      <c r="T20" s="714" t="s">
        <v>423</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B2D74-B7B7-00BE-D568-E8E87582318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1814</v>
      </c>
      <c r="H2" s="539"/>
      <c r="I2" s="539"/>
      <c r="J2" s="540" t="s">
        <v>1862</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1863</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120</v>
      </c>
    </row>
    <row customHeight="1" ht="11.25">
      <c r="E10" s="708"/>
      <c r="F10" s="2290" t="s">
        <v>109</v>
      </c>
      <c r="G10" s="2291"/>
      <c r="H10" s="1585" t="str">
        <f>IF(H9="","",INDEX(DIFFERENTIATION_UNMERGE_VD,MATCH(H9,DIFFERENTIATION_ID_DIFF,0)))</f>
        <v/>
      </c>
      <c r="I10" s="1585">
        <f>IF(I9="","",INDEX(DIFFERENTIATION_UNMERGE_VD,MATCH(I9,DIFFERENTIATION_ID_DIFF,0)))</f>
        <v>0</v>
      </c>
      <c r="J10" s="1948"/>
    </row>
    <row customHeight="1" ht="11.25">
      <c r="E11" s="708"/>
      <c r="F11" s="2290" t="s">
        <v>419</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420</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294</v>
      </c>
      <c r="F13" s="2293"/>
      <c r="G13" s="2293"/>
      <c r="H13" s="1584"/>
      <c r="I13" s="1584"/>
      <c r="J13" s="1948"/>
    </row>
    <row customHeight="1" ht="22.5">
      <c r="E14" s="1670" t="s">
        <v>87</v>
      </c>
      <c r="F14" s="1665" t="s">
        <v>296</v>
      </c>
      <c r="G14" s="1665" t="s">
        <v>1638</v>
      </c>
      <c r="H14" s="1665" t="s">
        <v>297</v>
      </c>
      <c r="I14" s="1665" t="s">
        <v>297</v>
      </c>
      <c r="J14" s="1948"/>
    </row>
    <row customHeight="1" ht="18.75">
      <c r="D15" s="1669"/>
      <c r="E15" s="1661" t="s">
        <v>113</v>
      </c>
      <c r="F15" s="704" t="s">
        <v>1864</v>
      </c>
      <c r="G15" s="1677" t="s">
        <v>1814</v>
      </c>
      <c r="H15" s="555"/>
      <c r="I15" s="555"/>
      <c r="J15" s="270" t="s">
        <v>1865</v>
      </c>
      <c r="K15" s="541" t="s">
        <v>1866</v>
      </c>
    </row>
    <row customHeight="1" ht="33.75">
      <c r="D16" s="1669"/>
      <c r="E16" s="1661" t="s">
        <v>101</v>
      </c>
      <c r="F16" s="704" t="s">
        <v>1867</v>
      </c>
      <c r="G16" s="1677" t="s">
        <v>1814</v>
      </c>
      <c r="H16" s="556">
        <f>SUM(H17,H20:H32)</f>
        <v>0</v>
      </c>
      <c r="I16" s="556">
        <f>SUM(I17,I20:I32)</f>
        <v>0</v>
      </c>
      <c r="J16" s="270" t="s">
        <v>1868</v>
      </c>
      <c r="K16" s="541" t="s">
        <v>1866</v>
      </c>
    </row>
    <row customHeight="1" ht="18.75">
      <c r="D17" s="1669"/>
      <c r="E17" s="1695" t="s">
        <v>454</v>
      </c>
      <c r="F17" s="955" t="s">
        <v>1869</v>
      </c>
      <c r="G17" s="1674" t="s">
        <v>1814</v>
      </c>
      <c r="H17" s="555"/>
      <c r="I17" s="555"/>
      <c r="J17" s="270" t="s">
        <v>1870</v>
      </c>
      <c r="K17" s="541"/>
    </row>
    <row customHeight="1" ht="22.5">
      <c r="D18" s="1669"/>
      <c r="E18" s="1695" t="s">
        <v>456</v>
      </c>
      <c r="F18" s="1681" t="s">
        <v>1871</v>
      </c>
      <c r="G18" s="1674" t="s">
        <v>1814</v>
      </c>
      <c r="H18" s="555"/>
      <c r="I18" s="555"/>
      <c r="J18" s="270" t="s">
        <v>1872</v>
      </c>
      <c r="K18" s="541"/>
    </row>
    <row customHeight="1" ht="33.75">
      <c r="D19" s="1669"/>
      <c r="E19" s="1695" t="s">
        <v>1873</v>
      </c>
      <c r="F19" s="1681" t="s">
        <v>1874</v>
      </c>
      <c r="G19" s="1674" t="s">
        <v>1814</v>
      </c>
      <c r="H19" s="555"/>
      <c r="I19" s="555"/>
      <c r="J19" s="270"/>
      <c r="K19" s="541"/>
    </row>
    <row customHeight="1" ht="18.75">
      <c r="D20" s="1669"/>
      <c r="E20" s="1695" t="s">
        <v>301</v>
      </c>
      <c r="F20" s="955" t="s">
        <v>1875</v>
      </c>
      <c r="G20" s="1674" t="s">
        <v>1814</v>
      </c>
      <c r="H20" s="555"/>
      <c r="I20" s="555"/>
      <c r="J20" s="270" t="s">
        <v>1876</v>
      </c>
      <c r="K20" s="541"/>
    </row>
    <row customHeight="1" ht="18.75">
      <c r="D21" s="1669"/>
      <c r="E21" s="1695" t="s">
        <v>1373</v>
      </c>
      <c r="F21" s="1681" t="s">
        <v>1877</v>
      </c>
      <c r="G21" s="1674" t="s">
        <v>1814</v>
      </c>
      <c r="H21" s="555"/>
      <c r="I21" s="555"/>
      <c r="J21" s="270"/>
      <c r="K21" s="541"/>
    </row>
    <row customHeight="1" ht="18.75">
      <c r="D22" s="1669"/>
      <c r="E22" s="1695" t="s">
        <v>1378</v>
      </c>
      <c r="F22" s="1681" t="s">
        <v>1878</v>
      </c>
      <c r="G22" s="1674" t="s">
        <v>1814</v>
      </c>
      <c r="H22" s="555"/>
      <c r="I22" s="555"/>
      <c r="J22" s="270"/>
      <c r="K22" s="541"/>
    </row>
    <row customHeight="1" ht="22.5">
      <c r="D23" s="1669"/>
      <c r="E23" s="1695" t="s">
        <v>304</v>
      </c>
      <c r="F23" s="955" t="s">
        <v>1879</v>
      </c>
      <c r="G23" s="1674" t="s">
        <v>1814</v>
      </c>
      <c r="H23" s="555"/>
      <c r="I23" s="555"/>
      <c r="J23" s="270" t="s">
        <v>1880</v>
      </c>
      <c r="K23" s="541"/>
    </row>
    <row customHeight="1" ht="18.75">
      <c r="D24" s="1669"/>
      <c r="E24" s="1695" t="s">
        <v>1372</v>
      </c>
      <c r="F24" s="1681" t="s">
        <v>1881</v>
      </c>
      <c r="G24" s="1674" t="s">
        <v>1814</v>
      </c>
      <c r="H24" s="555"/>
      <c r="I24" s="555"/>
      <c r="J24" s="270"/>
      <c r="K24" s="541"/>
    </row>
    <row customHeight="1" ht="33.75">
      <c r="D25" s="1669"/>
      <c r="E25" s="1695" t="s">
        <v>1377</v>
      </c>
      <c r="F25" s="1681" t="s">
        <v>1882</v>
      </c>
      <c r="G25" s="1674" t="s">
        <v>1814</v>
      </c>
      <c r="H25" s="555"/>
      <c r="I25" s="555"/>
      <c r="J25" s="270"/>
      <c r="K25" s="541"/>
    </row>
    <row customHeight="1" ht="22.5">
      <c r="D26" s="1669"/>
      <c r="E26" s="1695" t="s">
        <v>1367</v>
      </c>
      <c r="F26" s="955" t="s">
        <v>1883</v>
      </c>
      <c r="G26" s="1674" t="s">
        <v>1814</v>
      </c>
      <c r="H26" s="555"/>
      <c r="I26" s="555"/>
      <c r="J26" s="270" t="s">
        <v>1884</v>
      </c>
      <c r="K26" s="541"/>
    </row>
    <row customHeight="1" ht="18.75">
      <c r="D27" s="1669"/>
      <c r="E27" s="1706" t="s">
        <v>1388</v>
      </c>
      <c r="F27" s="1681" t="s">
        <v>1885</v>
      </c>
      <c r="G27" s="1685" t="s">
        <v>1814</v>
      </c>
      <c r="H27" s="1707"/>
      <c r="I27" s="1707"/>
      <c r="J27" s="270"/>
      <c r="K27" s="541"/>
    </row>
    <row customHeight="1" ht="18.75">
      <c r="D28" s="1669"/>
      <c r="E28" s="1706" t="s">
        <v>1392</v>
      </c>
      <c r="F28" s="1681" t="s">
        <v>1886</v>
      </c>
      <c r="G28" s="1685" t="s">
        <v>1814</v>
      </c>
      <c r="H28" s="1707"/>
      <c r="I28" s="1707"/>
      <c r="J28" s="270"/>
      <c r="K28" s="541"/>
    </row>
    <row customHeight="1" ht="18.75">
      <c r="D29" s="1669"/>
      <c r="E29" s="1706" t="s">
        <v>1369</v>
      </c>
      <c r="F29" s="955" t="s">
        <v>1887</v>
      </c>
      <c r="G29" s="1685" t="s">
        <v>1814</v>
      </c>
      <c r="H29" s="1707"/>
      <c r="I29" s="1707"/>
      <c r="J29" s="270"/>
      <c r="K29" s="541"/>
    </row>
    <row customHeight="1" ht="18.75">
      <c r="D30" s="1669"/>
      <c r="E30" s="1706" t="s">
        <v>1383</v>
      </c>
      <c r="F30" s="955" t="s">
        <v>1888</v>
      </c>
      <c r="G30" s="1685" t="s">
        <v>1814</v>
      </c>
      <c r="H30" s="1707"/>
      <c r="I30" s="1707"/>
      <c r="J30" s="270"/>
      <c r="K30" s="541"/>
    </row>
    <row customHeight="1" ht="18.75">
      <c r="D31" s="1669"/>
      <c r="E31" s="1706" t="s">
        <v>1394</v>
      </c>
      <c r="F31" s="955" t="s">
        <v>1889</v>
      </c>
      <c r="G31" s="1685" t="s">
        <v>1814</v>
      </c>
      <c r="H31" s="1707"/>
      <c r="I31" s="1707"/>
      <c r="J31" s="270"/>
      <c r="K31" s="541"/>
    </row>
    <row s="1389" customFormat="1" customHeight="1" ht="22.5">
      <c r="A32" s="988"/>
      <c r="C32" s="1667"/>
      <c r="D32" s="1669"/>
      <c r="E32" s="1706" t="s">
        <v>1405</v>
      </c>
      <c r="F32" s="955" t="s">
        <v>1890</v>
      </c>
      <c r="G32" s="1675" t="s">
        <v>1814</v>
      </c>
      <c r="H32" s="577">
        <f>SUM(H33:H34)</f>
        <v>0</v>
      </c>
      <c r="I32" s="577">
        <f>SUM(I33:I34)</f>
        <v>0</v>
      </c>
      <c r="J32" s="270" t="s">
        <v>1891</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1832</v>
      </c>
      <c r="G34" s="570"/>
      <c r="H34" s="571"/>
      <c r="I34" s="571"/>
      <c r="J34" s="281" t="s">
        <v>1892</v>
      </c>
      <c r="K34" s="541"/>
      <c r="L34" s="1667"/>
      <c r="M34" s="1667"/>
      <c r="R34" s="1667"/>
      <c r="U34" s="542"/>
      <c r="AA34" s="1663"/>
      <c r="AB34" s="1663"/>
      <c r="AC34" s="1663"/>
      <c r="AD34" s="1663"/>
      <c r="AE34" s="1663"/>
    </row>
    <row customHeight="1" ht="56.25">
      <c r="D35" s="1669"/>
      <c r="E35" s="1706" t="s">
        <v>1413</v>
      </c>
      <c r="F35" s="955" t="s">
        <v>1893</v>
      </c>
      <c r="G35" s="1685" t="s">
        <v>1814</v>
      </c>
      <c r="H35" s="1707"/>
      <c r="I35" s="1707"/>
      <c r="J35" s="270" t="s">
        <v>1894</v>
      </c>
      <c r="K35" s="541"/>
    </row>
    <row s="1389" customFormat="1" customHeight="1" ht="22.5">
      <c r="A36" s="990" t="s">
        <v>1833</v>
      </c>
      <c r="C36" s="1667"/>
      <c r="D36" s="1669"/>
      <c r="E36" s="1695" t="s">
        <v>89</v>
      </c>
      <c r="F36" s="704" t="s">
        <v>1895</v>
      </c>
      <c r="G36" s="1674" t="s">
        <v>1814</v>
      </c>
      <c r="H36" s="555"/>
      <c r="I36" s="555"/>
      <c r="J36" s="270" t="s">
        <v>1465</v>
      </c>
      <c r="K36" s="541"/>
      <c r="L36" s="1667"/>
      <c r="M36" s="1667"/>
      <c r="R36" s="1667"/>
      <c r="U36" s="542"/>
      <c r="AA36" s="1663"/>
      <c r="AB36" s="1663"/>
      <c r="AC36" s="1663"/>
      <c r="AD36" s="1663"/>
      <c r="AE36" s="1663"/>
    </row>
    <row s="1389" customFormat="1" customHeight="1" ht="22.5">
      <c r="A37" s="990"/>
      <c r="C37" s="1667"/>
      <c r="D37" s="1669"/>
      <c r="E37" s="1695" t="s">
        <v>320</v>
      </c>
      <c r="F37" s="955" t="s">
        <v>1896</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1468</v>
      </c>
      <c r="G38" s="1674" t="s">
        <v>1814</v>
      </c>
      <c r="H38" s="555"/>
      <c r="I38" s="555"/>
      <c r="J38" s="270" t="s">
        <v>1469</v>
      </c>
      <c r="K38" s="541"/>
      <c r="L38" s="1667"/>
      <c r="M38" s="1667"/>
      <c r="R38" s="1667"/>
      <c r="U38" s="542"/>
      <c r="AA38" s="1663"/>
      <c r="AB38" s="1663"/>
      <c r="AC38" s="1663"/>
      <c r="AD38" s="1663"/>
      <c r="AE38" s="1663"/>
    </row>
    <row s="1389" customFormat="1" customHeight="1" ht="22.5">
      <c r="A39" s="988"/>
      <c r="C39" s="1667"/>
      <c r="D39" s="573"/>
      <c r="E39" s="1695" t="s">
        <v>1466</v>
      </c>
      <c r="F39" s="955" t="s">
        <v>1897</v>
      </c>
      <c r="G39" s="1685" t="s">
        <v>1814</v>
      </c>
      <c r="H39" s="555"/>
      <c r="I39" s="555"/>
      <c r="J39" s="270" t="s">
        <v>1898</v>
      </c>
      <c r="K39" s="541"/>
      <c r="L39" s="1667"/>
      <c r="M39" s="1667"/>
      <c r="R39" s="1667"/>
      <c r="U39" s="542"/>
      <c r="AA39" s="1663"/>
      <c r="AB39" s="1663"/>
      <c r="AC39" s="1663"/>
      <c r="AD39" s="1663"/>
      <c r="AE39" s="1663"/>
    </row>
    <row s="1389" customFormat="1" customHeight="1" ht="22.5">
      <c r="A40" s="988"/>
      <c r="C40" s="1667"/>
      <c r="D40" s="1669"/>
      <c r="E40" s="1695" t="s">
        <v>1474</v>
      </c>
      <c r="F40" s="1681" t="s">
        <v>1899</v>
      </c>
      <c r="G40" s="1674" t="s">
        <v>1814</v>
      </c>
      <c r="H40" s="555"/>
      <c r="I40" s="555"/>
      <c r="J40" s="270" t="s">
        <v>1477</v>
      </c>
      <c r="K40" s="541"/>
      <c r="L40" s="1667"/>
      <c r="M40" s="1667"/>
      <c r="R40" s="1667"/>
      <c r="U40" s="542"/>
      <c r="AA40" s="1663"/>
      <c r="AB40" s="1663"/>
      <c r="AC40" s="1663"/>
      <c r="AD40" s="1663"/>
      <c r="AE40" s="1663"/>
    </row>
    <row s="1389" customFormat="1" customHeight="1" ht="22.5">
      <c r="A41" s="988"/>
      <c r="C41" s="1667"/>
      <c r="D41" s="1669"/>
      <c r="E41" s="1695" t="s">
        <v>1479</v>
      </c>
      <c r="F41" s="1681" t="s">
        <v>1900</v>
      </c>
      <c r="G41" s="1674" t="s">
        <v>1814</v>
      </c>
      <c r="H41" s="555"/>
      <c r="I41" s="555"/>
      <c r="J41" s="270" t="s">
        <v>1482</v>
      </c>
      <c r="K41" s="541"/>
      <c r="L41" s="1667"/>
      <c r="M41" s="1667"/>
      <c r="R41" s="1667"/>
      <c r="U41" s="542"/>
      <c r="AA41" s="1663"/>
      <c r="AB41" s="1663"/>
      <c r="AC41" s="1663"/>
      <c r="AD41" s="1663"/>
      <c r="AE41" s="1663"/>
    </row>
    <row s="1389" customFormat="1" customHeight="1" ht="22.5">
      <c r="A42" s="988"/>
      <c r="C42" s="1667"/>
      <c r="D42" s="1669"/>
      <c r="E42" s="1695" t="s">
        <v>1901</v>
      </c>
      <c r="F42" s="1681" t="s">
        <v>1902</v>
      </c>
      <c r="G42" s="1674" t="s">
        <v>1814</v>
      </c>
      <c r="H42" s="555"/>
      <c r="I42" s="555"/>
      <c r="J42" s="270" t="s">
        <v>1903</v>
      </c>
      <c r="K42" s="541"/>
      <c r="L42" s="1667"/>
      <c r="M42" s="1667"/>
      <c r="R42" s="1667"/>
      <c r="U42" s="542"/>
      <c r="AA42" s="1663"/>
      <c r="AB42" s="1663"/>
      <c r="AC42" s="1663"/>
      <c r="AD42" s="1663"/>
      <c r="AE42" s="1663"/>
    </row>
    <row s="1389" customFormat="1" customHeight="1" ht="33.75">
      <c r="A43" s="988"/>
      <c r="C43" s="1667" t="s">
        <v>1841</v>
      </c>
      <c r="D43" s="1669"/>
      <c r="E43" s="1695" t="s">
        <v>114</v>
      </c>
      <c r="F43" s="704" t="s">
        <v>1489</v>
      </c>
      <c r="G43" s="1677" t="s">
        <v>1904</v>
      </c>
      <c r="H43" s="399"/>
      <c r="I43" s="399"/>
      <c r="J43" s="270" t="s">
        <v>1905</v>
      </c>
      <c r="K43" s="541"/>
      <c r="L43" s="1667"/>
      <c r="M43" s="1667"/>
      <c r="R43" s="1667"/>
      <c r="U43" s="542"/>
      <c r="AA43" s="1663"/>
      <c r="AB43" s="1663"/>
      <c r="AC43" s="1663"/>
      <c r="AD43" s="1663"/>
      <c r="AE43" s="1663"/>
    </row>
    <row s="1389" customFormat="1" customHeight="1" ht="22.5">
      <c r="A44" s="988"/>
      <c r="C44" s="1667"/>
      <c r="D44" s="1669"/>
      <c r="E44" s="1695" t="s">
        <v>91</v>
      </c>
      <c r="F44" s="704" t="s">
        <v>1906</v>
      </c>
      <c r="G44" s="1674" t="s">
        <v>1907</v>
      </c>
      <c r="H44" s="543"/>
      <c r="I44" s="543"/>
      <c r="J44" s="270" t="s">
        <v>1908</v>
      </c>
      <c r="K44" s="541"/>
      <c r="L44" s="1667"/>
      <c r="M44" s="1667"/>
      <c r="R44" s="1667"/>
      <c r="U44" s="542"/>
      <c r="AA44" s="1663"/>
      <c r="AB44" s="1663"/>
      <c r="AC44" s="1663"/>
      <c r="AD44" s="1663"/>
      <c r="AE44" s="1663"/>
    </row>
    <row s="1389" customFormat="1" customHeight="1" ht="22.5">
      <c r="A45" s="988"/>
      <c r="C45" s="1667"/>
      <c r="D45" s="1669"/>
      <c r="E45" s="1695" t="s">
        <v>92</v>
      </c>
      <c r="F45" s="704" t="s">
        <v>1909</v>
      </c>
      <c r="G45" s="1685" t="s">
        <v>1910</v>
      </c>
      <c r="H45" s="543"/>
      <c r="I45" s="543"/>
      <c r="J45" s="270" t="s">
        <v>1911</v>
      </c>
      <c r="K45" s="541"/>
      <c r="L45" s="1667"/>
      <c r="M45" s="1667"/>
      <c r="R45" s="1667"/>
      <c r="U45" s="542"/>
      <c r="AA45" s="1663"/>
      <c r="AB45" s="1663"/>
      <c r="AC45" s="1663"/>
      <c r="AD45" s="1663"/>
      <c r="AE45" s="1663"/>
    </row>
    <row s="1389" customFormat="1" customHeight="1" ht="18.75">
      <c r="A46" s="988"/>
      <c r="C46" s="1667"/>
      <c r="D46" s="1669"/>
      <c r="E46" s="1695" t="s">
        <v>115</v>
      </c>
      <c r="F46" s="704" t="s">
        <v>1912</v>
      </c>
      <c r="G46" s="1674" t="s">
        <v>1843</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65238-0D7E-B0FF-328F-BA7D3897FCF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1814</v>
      </c>
      <c r="H2" s="539"/>
      <c r="I2" s="539"/>
      <c r="J2" s="540" t="s">
        <v>1817</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1913</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120</v>
      </c>
    </row>
    <row customHeight="1" ht="11.25">
      <c r="E10" s="708"/>
      <c r="F10" s="2290" t="s">
        <v>109</v>
      </c>
      <c r="G10" s="2291"/>
      <c r="H10" s="1690" t="str">
        <f>IF(H9="","",INDEX(DIFFERENTIATION_UNMERGE_VD,MATCH(H9,DIFFERENTIATION_ID_DIFF,0)))</f>
        <v/>
      </c>
      <c r="I10" s="1690">
        <f>IF(I9="","",INDEX(DIFFERENTIATION_UNMERGE_VD,MATCH(I9,DIFFERENTIATION_ID_DIFF,0)))</f>
        <v>0</v>
      </c>
      <c r="J10" s="1948"/>
    </row>
    <row customHeight="1" ht="11.25">
      <c r="E11" s="708"/>
      <c r="F11" s="2290" t="s">
        <v>419</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420</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294</v>
      </c>
      <c r="F13" s="2293"/>
      <c r="G13" s="2293"/>
      <c r="H13" s="1687"/>
      <c r="I13" s="1687"/>
      <c r="J13" s="1948"/>
    </row>
    <row customHeight="1" ht="22.5">
      <c r="E14" s="1688" t="s">
        <v>87</v>
      </c>
      <c r="F14" s="1691" t="s">
        <v>296</v>
      </c>
      <c r="G14" s="1691" t="s">
        <v>1638</v>
      </c>
      <c r="H14" s="1691" t="s">
        <v>297</v>
      </c>
      <c r="I14" s="1691" t="s">
        <v>297</v>
      </c>
      <c r="J14" s="1948"/>
    </row>
    <row customHeight="1" ht="18.75">
      <c r="D15" s="1669"/>
      <c r="E15" s="1661" t="s">
        <v>113</v>
      </c>
      <c r="F15" s="704" t="s">
        <v>1914</v>
      </c>
      <c r="G15" s="1688" t="s">
        <v>1814</v>
      </c>
      <c r="H15" s="555"/>
      <c r="I15" s="555"/>
      <c r="J15" s="270" t="s">
        <v>1915</v>
      </c>
      <c r="K15" s="541" t="s">
        <v>1866</v>
      </c>
    </row>
    <row customHeight="1" ht="22.5">
      <c r="D16" s="1669"/>
      <c r="E16" s="1661" t="s">
        <v>101</v>
      </c>
      <c r="F16" s="1696" t="s">
        <v>1916</v>
      </c>
      <c r="G16" s="1688" t="s">
        <v>1814</v>
      </c>
      <c r="H16" s="556">
        <f>SUM(H17,H20:H27)</f>
        <v>0</v>
      </c>
      <c r="I16" s="556">
        <f>SUM(I17,I20:I27)</f>
        <v>0</v>
      </c>
      <c r="J16" s="270" t="s">
        <v>1917</v>
      </c>
      <c r="K16" s="541" t="s">
        <v>1866</v>
      </c>
    </row>
    <row customHeight="1" ht="33.75">
      <c r="D17" s="1669"/>
      <c r="E17" s="1695" t="s">
        <v>454</v>
      </c>
      <c r="F17" s="1698" t="s">
        <v>1918</v>
      </c>
      <c r="G17" s="1685" t="s">
        <v>1814</v>
      </c>
      <c r="H17" s="555"/>
      <c r="I17" s="555"/>
      <c r="J17" s="270" t="s">
        <v>1919</v>
      </c>
      <c r="K17" s="541"/>
    </row>
    <row customHeight="1" ht="18.75">
      <c r="D18" s="1669"/>
      <c r="E18" s="1695" t="s">
        <v>456</v>
      </c>
      <c r="F18" s="1699" t="s">
        <v>1920</v>
      </c>
      <c r="G18" s="1685" t="s">
        <v>1814</v>
      </c>
      <c r="H18" s="555"/>
      <c r="I18" s="555"/>
      <c r="J18" s="270"/>
      <c r="K18" s="541"/>
    </row>
    <row customHeight="1" ht="22.5">
      <c r="D19" s="1669"/>
      <c r="E19" s="1695" t="s">
        <v>1873</v>
      </c>
      <c r="F19" s="1699" t="s">
        <v>1921</v>
      </c>
      <c r="G19" s="1685" t="s">
        <v>1814</v>
      </c>
      <c r="H19" s="555"/>
      <c r="I19" s="555"/>
      <c r="J19" s="270"/>
      <c r="K19" s="541"/>
    </row>
    <row customHeight="1" ht="33.75">
      <c r="D20" s="1669"/>
      <c r="E20" s="1695" t="s">
        <v>301</v>
      </c>
      <c r="F20" s="1698" t="s">
        <v>1922</v>
      </c>
      <c r="G20" s="1685" t="s">
        <v>1814</v>
      </c>
      <c r="H20" s="555"/>
      <c r="I20" s="555"/>
      <c r="J20" s="270"/>
      <c r="K20" s="541"/>
    </row>
    <row customHeight="1" ht="33.75">
      <c r="D21" s="1669"/>
      <c r="E21" s="1695" t="s">
        <v>304</v>
      </c>
      <c r="F21" s="1698" t="s">
        <v>1923</v>
      </c>
      <c r="G21" s="1685" t="s">
        <v>1814</v>
      </c>
      <c r="H21" s="555"/>
      <c r="I21" s="555"/>
      <c r="J21" s="270"/>
      <c r="K21" s="541"/>
    </row>
    <row customHeight="1" ht="56.25">
      <c r="D22" s="1669"/>
      <c r="E22" s="1695" t="s">
        <v>1367</v>
      </c>
      <c r="F22" s="1698" t="s">
        <v>1924</v>
      </c>
      <c r="G22" s="1685" t="s">
        <v>1814</v>
      </c>
      <c r="H22" s="555"/>
      <c r="I22" s="555"/>
      <c r="J22" s="270"/>
      <c r="K22" s="541"/>
    </row>
    <row customHeight="1" ht="33.75">
      <c r="D23" s="1669"/>
      <c r="E23" s="1695" t="s">
        <v>1369</v>
      </c>
      <c r="F23" s="1698" t="s">
        <v>1925</v>
      </c>
      <c r="G23" s="1685" t="s">
        <v>1814</v>
      </c>
      <c r="H23" s="555"/>
      <c r="I23" s="555"/>
      <c r="J23" s="270"/>
      <c r="K23" s="541"/>
    </row>
    <row customHeight="1" ht="33.75">
      <c r="D24" s="1669"/>
      <c r="E24" s="1695" t="s">
        <v>1383</v>
      </c>
      <c r="F24" s="1698" t="s">
        <v>1926</v>
      </c>
      <c r="G24" s="1685" t="s">
        <v>1814</v>
      </c>
      <c r="H24" s="555"/>
      <c r="I24" s="555"/>
      <c r="J24" s="270"/>
      <c r="K24" s="541"/>
    </row>
    <row customHeight="1" ht="22.5">
      <c r="D25" s="1669"/>
      <c r="E25" s="1695" t="s">
        <v>1394</v>
      </c>
      <c r="F25" s="1698" t="s">
        <v>1927</v>
      </c>
      <c r="G25" s="1685" t="s">
        <v>1814</v>
      </c>
      <c r="H25" s="555"/>
      <c r="I25" s="555"/>
      <c r="J25" s="270"/>
      <c r="K25" s="541"/>
    </row>
    <row customHeight="1" ht="67.5">
      <c r="D26" s="1669"/>
      <c r="E26" s="1695" t="s">
        <v>1405</v>
      </c>
      <c r="F26" s="1698" t="s">
        <v>1928</v>
      </c>
      <c r="G26" s="1685" t="s">
        <v>1814</v>
      </c>
      <c r="H26" s="555"/>
      <c r="I26" s="555"/>
      <c r="J26" s="270"/>
      <c r="K26" s="541"/>
    </row>
    <row s="1389" customFormat="1" customHeight="1" ht="22.5">
      <c r="A27" s="988"/>
      <c r="C27" s="1667"/>
      <c r="D27" s="1669"/>
      <c r="E27" s="1660" t="s">
        <v>1413</v>
      </c>
      <c r="F27" s="1659" t="s">
        <v>1929</v>
      </c>
      <c r="G27" s="1686" t="s">
        <v>1814</v>
      </c>
      <c r="H27" s="577">
        <f>SUM(H28:H29)</f>
        <v>0</v>
      </c>
      <c r="I27" s="577">
        <f>SUM(I28:I29)</f>
        <v>0</v>
      </c>
      <c r="J27" s="270" t="s">
        <v>1891</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1832</v>
      </c>
      <c r="G29" s="570"/>
      <c r="H29" s="571"/>
      <c r="I29" s="571"/>
      <c r="J29" s="281" t="s">
        <v>1892</v>
      </c>
      <c r="K29" s="541"/>
      <c r="L29" s="1667"/>
      <c r="M29" s="1667"/>
      <c r="R29" s="1667"/>
      <c r="U29" s="542"/>
      <c r="AA29" s="1663"/>
      <c r="AB29" s="1663"/>
      <c r="AC29" s="1663"/>
      <c r="AD29" s="1663"/>
      <c r="AE29" s="1663"/>
    </row>
    <row s="1389" customFormat="1" customHeight="1" ht="22.5">
      <c r="A30" s="988"/>
      <c r="C30" s="1667"/>
      <c r="D30" s="1669"/>
      <c r="E30" s="1695" t="s">
        <v>89</v>
      </c>
      <c r="F30" s="1692" t="s">
        <v>1930</v>
      </c>
      <c r="G30" s="1685" t="s">
        <v>1814</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1931</v>
      </c>
      <c r="G31" s="1685" t="s">
        <v>1814</v>
      </c>
      <c r="H31" s="555"/>
      <c r="I31" s="555"/>
      <c r="J31" s="270" t="s">
        <v>1932</v>
      </c>
      <c r="K31" s="541"/>
      <c r="L31" s="1667"/>
      <c r="M31" s="1667"/>
      <c r="R31" s="1667"/>
      <c r="U31" s="542"/>
      <c r="AA31" s="1663"/>
      <c r="AB31" s="1663"/>
      <c r="AC31" s="1663"/>
      <c r="AD31" s="1663"/>
      <c r="AE31" s="1663"/>
    </row>
    <row s="1389" customFormat="1" customHeight="1" ht="22.5">
      <c r="A32" s="988"/>
      <c r="C32" s="1667"/>
      <c r="D32" s="1669"/>
      <c r="E32" s="1695" t="s">
        <v>1466</v>
      </c>
      <c r="F32" s="687" t="s">
        <v>1899</v>
      </c>
      <c r="G32" s="1685" t="s">
        <v>1814</v>
      </c>
      <c r="H32" s="555"/>
      <c r="I32" s="555"/>
      <c r="J32" s="270" t="s">
        <v>1933</v>
      </c>
      <c r="K32" s="541"/>
      <c r="L32" s="1667"/>
      <c r="M32" s="1667"/>
      <c r="R32" s="1667"/>
      <c r="U32" s="542"/>
      <c r="AA32" s="1663"/>
      <c r="AB32" s="1663"/>
      <c r="AC32" s="1663"/>
      <c r="AD32" s="1663"/>
      <c r="AE32" s="1663"/>
    </row>
    <row s="1389" customFormat="1" customHeight="1" ht="22.5">
      <c r="A33" s="988"/>
      <c r="C33" s="1667"/>
      <c r="D33" s="1669"/>
      <c r="E33" s="1695" t="s">
        <v>1483</v>
      </c>
      <c r="F33" s="687" t="s">
        <v>1934</v>
      </c>
      <c r="G33" s="1685" t="s">
        <v>1814</v>
      </c>
      <c r="H33" s="555"/>
      <c r="I33" s="555"/>
      <c r="J33" s="270" t="s">
        <v>1935</v>
      </c>
      <c r="K33" s="541"/>
      <c r="L33" s="1667"/>
      <c r="M33" s="1667"/>
      <c r="R33" s="1667"/>
      <c r="U33" s="542"/>
      <c r="AA33" s="1663"/>
      <c r="AB33" s="1663"/>
      <c r="AC33" s="1663"/>
      <c r="AD33" s="1663"/>
      <c r="AE33" s="1663"/>
    </row>
    <row s="1389" customFormat="1" customHeight="1" ht="22.5">
      <c r="A34" s="988"/>
      <c r="C34" s="1667"/>
      <c r="D34" s="1669"/>
      <c r="E34" s="1695" t="s">
        <v>1615</v>
      </c>
      <c r="F34" s="687" t="s">
        <v>1902</v>
      </c>
      <c r="G34" s="1685" t="s">
        <v>1814</v>
      </c>
      <c r="H34" s="555"/>
      <c r="I34" s="555"/>
      <c r="J34" s="270" t="s">
        <v>1936</v>
      </c>
      <c r="K34" s="541"/>
      <c r="L34" s="1667"/>
      <c r="M34" s="1667"/>
      <c r="R34" s="1667"/>
      <c r="U34" s="542"/>
      <c r="AA34" s="1663"/>
      <c r="AB34" s="1663"/>
      <c r="AC34" s="1663"/>
      <c r="AD34" s="1663"/>
      <c r="AE34" s="1663"/>
    </row>
    <row s="1389" customFormat="1" customHeight="1" ht="33.75">
      <c r="A35" s="988"/>
      <c r="C35" s="1667" t="s">
        <v>1841</v>
      </c>
      <c r="D35" s="1669"/>
      <c r="E35" s="1695" t="s">
        <v>114</v>
      </c>
      <c r="F35" s="1692" t="s">
        <v>1489</v>
      </c>
      <c r="G35" s="1688" t="s">
        <v>300</v>
      </c>
      <c r="H35" s="399"/>
      <c r="I35" s="399"/>
      <c r="J35" s="270" t="s">
        <v>1937</v>
      </c>
      <c r="K35" s="541"/>
      <c r="L35" s="1667"/>
      <c r="M35" s="1667"/>
      <c r="R35" s="1667"/>
      <c r="U35" s="542"/>
      <c r="AA35" s="1663"/>
      <c r="AB35" s="1663"/>
      <c r="AC35" s="1663"/>
      <c r="AD35" s="1663"/>
      <c r="AE35" s="1663"/>
    </row>
    <row s="1389" customFormat="1" customHeight="1" ht="22.5">
      <c r="A36" s="988"/>
      <c r="C36" s="1667"/>
      <c r="D36" s="1669"/>
      <c r="E36" s="1695" t="s">
        <v>91</v>
      </c>
      <c r="F36" s="1692" t="s">
        <v>1938</v>
      </c>
      <c r="G36" s="1685" t="s">
        <v>1907</v>
      </c>
      <c r="H36" s="543"/>
      <c r="I36" s="543"/>
      <c r="J36" s="270" t="s">
        <v>1908</v>
      </c>
      <c r="K36" s="541"/>
      <c r="L36" s="1667"/>
      <c r="M36" s="1667"/>
      <c r="R36" s="1667"/>
      <c r="U36" s="542"/>
      <c r="AA36" s="1663"/>
      <c r="AB36" s="1663"/>
      <c r="AC36" s="1663"/>
      <c r="AD36" s="1663"/>
      <c r="AE36" s="1663"/>
    </row>
    <row s="1389" customFormat="1" customHeight="1" ht="22.5">
      <c r="A37" s="988"/>
      <c r="C37" s="1667"/>
      <c r="D37" s="1669"/>
      <c r="E37" s="1695" t="s">
        <v>92</v>
      </c>
      <c r="F37" s="1692" t="s">
        <v>1939</v>
      </c>
      <c r="G37" s="1685" t="s">
        <v>1910</v>
      </c>
      <c r="H37" s="543"/>
      <c r="I37" s="543"/>
      <c r="J37" s="270" t="s">
        <v>1911</v>
      </c>
      <c r="K37" s="541"/>
      <c r="L37" s="1667"/>
      <c r="M37" s="1667"/>
      <c r="R37" s="1667"/>
      <c r="U37" s="542"/>
      <c r="AA37" s="1663"/>
      <c r="AB37" s="1663"/>
      <c r="AC37" s="1663"/>
      <c r="AD37" s="1663"/>
      <c r="AE37" s="1663"/>
    </row>
    <row customHeight="1" ht="11.25">
      <c r="D38" s="1669"/>
    </row>
    <row customHeight="1" ht="26.25">
      <c r="D39" s="1669"/>
      <c r="E39" s="1266" t="s">
        <v>508</v>
      </c>
      <c r="F39" s="2200" t="s">
        <v>1940</v>
      </c>
      <c r="G39" s="2200"/>
      <c r="H39" s="2200"/>
      <c r="I39" s="2200"/>
      <c r="J39" s="2200"/>
    </row>
    <row s="1672" customFormat="1" customHeight="1" ht="37.5">
      <c r="A40" s="988"/>
      <c r="B40" s="1667"/>
      <c r="C40" s="1667"/>
      <c r="D40" s="339"/>
      <c r="F40" s="2200" t="s">
        <v>1941</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FC97F-581F-87A7-BDB7-82BE13813D8D}"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120</v>
      </c>
      <c r="J6" s="1023"/>
    </row>
    <row customHeight="1" ht="11.25">
      <c r="D7" s="708"/>
      <c r="E7" s="2290" t="s">
        <v>109</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419</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420</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294</v>
      </c>
      <c r="E10" s="1923"/>
      <c r="F10" s="1923"/>
      <c r="G10" s="1923"/>
      <c r="H10" s="1923"/>
      <c r="I10" s="1923"/>
      <c r="J10" s="1924"/>
      <c r="K10" s="2018"/>
      <c r="L10" s="507"/>
    </row>
    <row s="1666" customFormat="1" customHeight="1" ht="22.5">
      <c r="A11" s="2287"/>
      <c r="B11" s="2287"/>
      <c r="C11" s="654"/>
      <c r="D11" s="700" t="s">
        <v>87</v>
      </c>
      <c r="E11" s="702" t="s">
        <v>1942</v>
      </c>
      <c r="F11" s="702" t="s">
        <v>1638</v>
      </c>
      <c r="G11" s="463" t="s">
        <v>297</v>
      </c>
      <c r="H11" s="463" t="s">
        <v>386</v>
      </c>
      <c r="I11" s="805" t="s">
        <v>297</v>
      </c>
      <c r="J11" s="806" t="s">
        <v>386</v>
      </c>
      <c r="K11" s="2053"/>
      <c r="L11" s="655"/>
    </row>
    <row s="1673" customFormat="1" customHeight="1" ht="10.5">
      <c r="A12" s="953"/>
      <c r="D12" s="1026" t="s">
        <v>113</v>
      </c>
      <c r="E12" s="1026" t="s">
        <v>101</v>
      </c>
      <c r="F12" s="1026" t="s">
        <v>89</v>
      </c>
      <c r="G12" s="1027" t="str">
        <f>G1&amp;".1"</f>
        <v>4.1</v>
      </c>
      <c r="H12" s="1027" t="str">
        <f>G1&amp;".2"</f>
        <v>4.2</v>
      </c>
      <c r="I12" s="1027" t="str">
        <f>I1&amp;".1"</f>
        <v>4.1</v>
      </c>
      <c r="J12" s="1027" t="str">
        <f>I1&amp;".2"</f>
        <v>4.2</v>
      </c>
      <c r="K12" s="1027"/>
    </row>
    <row customHeight="1" ht="22.5" hidden="1">
      <c r="A13" s="2328" t="s">
        <v>596</v>
      </c>
      <c r="D13" s="954" t="s">
        <v>113</v>
      </c>
      <c r="E13" s="260" t="s">
        <v>1639</v>
      </c>
      <c r="F13" s="657" t="s">
        <v>1640</v>
      </c>
      <c r="G13" s="555"/>
      <c r="H13" s="658"/>
      <c r="I13" s="555"/>
      <c r="J13" s="658"/>
      <c r="K13" s="270" t="s">
        <v>1641</v>
      </c>
      <c r="L13" s="717"/>
    </row>
    <row customHeight="1" ht="22.5" hidden="1">
      <c r="A14" s="2328"/>
      <c r="D14" s="537" t="s">
        <v>101</v>
      </c>
      <c r="E14" s="260" t="s">
        <v>1642</v>
      </c>
      <c r="F14" s="657" t="s">
        <v>1643</v>
      </c>
      <c r="G14" s="555"/>
      <c r="H14" s="659"/>
      <c r="I14" s="555"/>
      <c r="J14" s="659"/>
      <c r="K14" s="270" t="s">
        <v>1644</v>
      </c>
      <c r="L14" s="717"/>
    </row>
    <row s="1666" customFormat="1" customHeight="1" ht="78.75" hidden="1">
      <c r="A15" s="2328"/>
      <c r="B15" s="509"/>
      <c r="D15" s="954" t="s">
        <v>89</v>
      </c>
      <c r="E15" s="704" t="s">
        <v>1647</v>
      </c>
      <c r="F15" s="951" t="s">
        <v>300</v>
      </c>
      <c r="G15" s="951" t="s">
        <v>300</v>
      </c>
      <c r="H15" s="86"/>
      <c r="I15" s="951" t="s">
        <v>300</v>
      </c>
      <c r="J15" s="86"/>
      <c r="K15" s="270" t="s">
        <v>1943</v>
      </c>
      <c r="L15" s="717"/>
    </row>
    <row s="1666" customFormat="1" customHeight="1" ht="22.5" hidden="1">
      <c r="A16" s="2328"/>
      <c r="B16" s="509"/>
      <c r="D16" s="954" t="s">
        <v>320</v>
      </c>
      <c r="E16" s="955" t="s">
        <v>1649</v>
      </c>
      <c r="F16" s="951" t="s">
        <v>1650</v>
      </c>
      <c r="G16" s="815"/>
      <c r="H16" s="86"/>
      <c r="I16" s="815"/>
      <c r="J16" s="86"/>
      <c r="K16" s="270"/>
      <c r="L16" s="717"/>
    </row>
    <row s="1666" customFormat="1" customHeight="1" ht="22.5" hidden="1">
      <c r="A17" s="2328"/>
      <c r="B17" s="509"/>
      <c r="D17" s="954" t="s">
        <v>328</v>
      </c>
      <c r="E17" s="955" t="s">
        <v>1651</v>
      </c>
      <c r="F17" s="951" t="s">
        <v>1652</v>
      </c>
      <c r="G17" s="815"/>
      <c r="H17" s="86"/>
      <c r="I17" s="815"/>
      <c r="J17" s="86"/>
      <c r="K17" s="270"/>
      <c r="L17" s="717"/>
    </row>
    <row s="1666" customFormat="1" customHeight="1" ht="33.75" hidden="1">
      <c r="A18" s="2328"/>
      <c r="B18" s="509"/>
      <c r="D18" s="954" t="s">
        <v>330</v>
      </c>
      <c r="E18" s="955" t="s">
        <v>1653</v>
      </c>
      <c r="F18" s="951" t="s">
        <v>1245</v>
      </c>
      <c r="G18" s="677"/>
      <c r="H18" s="86"/>
      <c r="I18" s="677"/>
      <c r="J18" s="86"/>
      <c r="K18" s="270"/>
      <c r="L18" s="717"/>
    </row>
    <row customHeight="1" ht="101.25" hidden="1">
      <c r="A19" s="2328"/>
      <c r="D19" s="954" t="s">
        <v>90</v>
      </c>
      <c r="E19" s="260" t="s">
        <v>1944</v>
      </c>
      <c r="F19" s="657" t="s">
        <v>431</v>
      </c>
      <c r="G19" s="660"/>
      <c r="H19" s="659"/>
      <c r="I19" s="956"/>
      <c r="J19" s="659"/>
      <c r="K19" s="270" t="s">
        <v>1945</v>
      </c>
      <c r="L19" s="717"/>
    </row>
    <row s="1666" customFormat="1" customHeight="1" ht="18.75" hidden="1">
      <c r="A20" s="2328"/>
      <c r="C20" s="957"/>
      <c r="D20" s="954" t="s">
        <v>1466</v>
      </c>
      <c r="E20" s="955" t="s">
        <v>1946</v>
      </c>
      <c r="F20" s="951" t="s">
        <v>300</v>
      </c>
      <c r="G20" s="951" t="s">
        <v>300</v>
      </c>
      <c r="H20" s="950" t="s">
        <v>300</v>
      </c>
      <c r="I20" s="951" t="s">
        <v>300</v>
      </c>
      <c r="J20" s="950" t="s">
        <v>300</v>
      </c>
      <c r="K20" s="949"/>
      <c r="L20" s="717"/>
      <c r="W20" s="672"/>
    </row>
    <row s="1666" customFormat="1" customHeight="1" ht="33.75" hidden="1">
      <c r="A21" s="2328"/>
      <c r="C21" s="957"/>
      <c r="D21" s="954" t="s">
        <v>1474</v>
      </c>
      <c r="E21" s="574" t="s">
        <v>1947</v>
      </c>
      <c r="F21" s="951" t="s">
        <v>1948</v>
      </c>
      <c r="G21" s="943"/>
      <c r="H21" s="86"/>
      <c r="I21" s="943"/>
      <c r="J21" s="86"/>
      <c r="K21" s="949"/>
      <c r="L21" s="717"/>
      <c r="W21" s="672"/>
    </row>
    <row s="1666" customFormat="1" customHeight="1" ht="33.75" hidden="1">
      <c r="A22" s="2328"/>
      <c r="C22" s="957"/>
      <c r="D22" s="954" t="s">
        <v>1479</v>
      </c>
      <c r="E22" s="574" t="s">
        <v>1949</v>
      </c>
      <c r="F22" s="951" t="s">
        <v>1950</v>
      </c>
      <c r="G22" s="943"/>
      <c r="H22" s="86"/>
      <c r="I22" s="943"/>
      <c r="J22" s="86"/>
      <c r="K22" s="949"/>
      <c r="L22" s="717"/>
      <c r="W22" s="672"/>
    </row>
    <row s="1666" customFormat="1" customHeight="1" ht="22.5" hidden="1">
      <c r="A23" s="2328"/>
      <c r="C23" s="957"/>
      <c r="D23" s="954" t="s">
        <v>1483</v>
      </c>
      <c r="E23" s="955" t="s">
        <v>1951</v>
      </c>
      <c r="F23" s="951" t="s">
        <v>300</v>
      </c>
      <c r="G23" s="951" t="s">
        <v>300</v>
      </c>
      <c r="H23" s="950" t="s">
        <v>300</v>
      </c>
      <c r="I23" s="951" t="s">
        <v>300</v>
      </c>
      <c r="J23" s="950" t="s">
        <v>300</v>
      </c>
      <c r="K23" s="949"/>
      <c r="L23" s="717"/>
      <c r="W23" s="672"/>
    </row>
    <row s="1666" customFormat="1" customHeight="1" ht="22.5" hidden="1">
      <c r="A24" s="2328"/>
      <c r="C24" s="957"/>
      <c r="D24" s="954" t="s">
        <v>1952</v>
      </c>
      <c r="E24" s="574" t="s">
        <v>1953</v>
      </c>
      <c r="F24" s="951" t="s">
        <v>1954</v>
      </c>
      <c r="G24" s="943"/>
      <c r="H24" s="683"/>
      <c r="I24" s="943"/>
      <c r="J24" s="683"/>
      <c r="K24" s="949"/>
      <c r="L24" s="717"/>
      <c r="W24" s="672"/>
    </row>
    <row s="1666" customFormat="1" customHeight="1" ht="22.5" hidden="1">
      <c r="A25" s="2328"/>
      <c r="C25" s="957"/>
      <c r="D25" s="954" t="s">
        <v>1955</v>
      </c>
      <c r="E25" s="574" t="s">
        <v>1956</v>
      </c>
      <c r="F25" s="951" t="s">
        <v>300</v>
      </c>
      <c r="G25" s="951" t="s">
        <v>300</v>
      </c>
      <c r="H25" s="950" t="s">
        <v>300</v>
      </c>
      <c r="I25" s="951" t="s">
        <v>300</v>
      </c>
      <c r="J25" s="950" t="s">
        <v>300</v>
      </c>
      <c r="K25" s="949"/>
      <c r="L25" s="717"/>
      <c r="W25" s="672"/>
    </row>
    <row s="1666" customFormat="1" customHeight="1" ht="18.75" hidden="1">
      <c r="A26" s="2328"/>
      <c r="C26" s="957"/>
      <c r="D26" s="954" t="s">
        <v>1957</v>
      </c>
      <c r="E26" s="551" t="s">
        <v>1958</v>
      </c>
      <c r="F26" s="951" t="s">
        <v>1959</v>
      </c>
      <c r="G26" s="677"/>
      <c r="H26" s="683"/>
      <c r="I26" s="677"/>
      <c r="J26" s="683"/>
      <c r="K26" s="949"/>
      <c r="L26" s="717"/>
      <c r="W26" s="672"/>
    </row>
    <row s="1666" customFormat="1" customHeight="1" ht="18.75" hidden="1">
      <c r="A27" s="2328"/>
      <c r="C27" s="957"/>
      <c r="D27" s="954" t="s">
        <v>1960</v>
      </c>
      <c r="E27" s="551" t="s">
        <v>1961</v>
      </c>
      <c r="F27" s="951" t="s">
        <v>1962</v>
      </c>
      <c r="G27" s="677"/>
      <c r="H27" s="683"/>
      <c r="I27" s="677"/>
      <c r="J27" s="683"/>
      <c r="K27" s="949"/>
      <c r="L27" s="717"/>
      <c r="W27" s="672"/>
    </row>
    <row s="1666" customFormat="1" customHeight="1" ht="18.75" hidden="1">
      <c r="A28" s="2328"/>
      <c r="C28" s="957"/>
      <c r="D28" s="954" t="s">
        <v>1963</v>
      </c>
      <c r="E28" s="574" t="s">
        <v>1964</v>
      </c>
      <c r="F28" s="951" t="s">
        <v>300</v>
      </c>
      <c r="G28" s="951" t="s">
        <v>300</v>
      </c>
      <c r="H28" s="950" t="s">
        <v>300</v>
      </c>
      <c r="I28" s="951" t="s">
        <v>300</v>
      </c>
      <c r="J28" s="950" t="s">
        <v>300</v>
      </c>
      <c r="K28" s="949"/>
      <c r="L28" s="717"/>
      <c r="W28" s="672"/>
    </row>
    <row s="1666" customFormat="1" customHeight="1" ht="18.75" hidden="1">
      <c r="A29" s="2328"/>
      <c r="C29" s="957"/>
      <c r="D29" s="954" t="s">
        <v>1965</v>
      </c>
      <c r="E29" s="551" t="s">
        <v>1958</v>
      </c>
      <c r="F29" s="951" t="s">
        <v>1966</v>
      </c>
      <c r="G29" s="677"/>
      <c r="H29" s="683"/>
      <c r="I29" s="677"/>
      <c r="J29" s="683"/>
      <c r="K29" s="949"/>
      <c r="L29" s="717"/>
      <c r="W29" s="672"/>
    </row>
    <row s="1666" customFormat="1" customHeight="1" ht="18.75" hidden="1">
      <c r="A30" s="2328"/>
      <c r="C30" s="957"/>
      <c r="D30" s="954" t="s">
        <v>1967</v>
      </c>
      <c r="E30" s="551" t="s">
        <v>1968</v>
      </c>
      <c r="F30" s="951" t="s">
        <v>1969</v>
      </c>
      <c r="G30" s="677"/>
      <c r="H30" s="683"/>
      <c r="I30" s="677"/>
      <c r="J30" s="683"/>
      <c r="K30" s="949"/>
      <c r="L30" s="717"/>
      <c r="W30" s="672"/>
    </row>
    <row customHeight="1" ht="126.75" hidden="1">
      <c r="A31" s="2328"/>
      <c r="D31" s="954" t="s">
        <v>114</v>
      </c>
      <c r="E31" s="260" t="s">
        <v>1970</v>
      </c>
      <c r="F31" s="657" t="s">
        <v>1655</v>
      </c>
      <c r="G31" s="555"/>
      <c r="H31" s="659"/>
      <c r="I31" s="555"/>
      <c r="J31" s="659"/>
      <c r="K31" s="270" t="s">
        <v>1971</v>
      </c>
      <c r="L31" s="717"/>
    </row>
    <row customHeight="1" ht="56.25" hidden="1">
      <c r="A32" s="2328"/>
      <c r="D32" s="954" t="s">
        <v>91</v>
      </c>
      <c r="E32" s="260" t="s">
        <v>1972</v>
      </c>
      <c r="F32" s="537" t="s">
        <v>1652</v>
      </c>
      <c r="G32" s="555"/>
      <c r="H32" s="659"/>
      <c r="I32" s="555"/>
      <c r="J32" s="659"/>
      <c r="K32" s="270" t="s">
        <v>1973</v>
      </c>
      <c r="L32" s="717"/>
    </row>
    <row customHeight="1" ht="11.25" hidden="1">
      <c r="A33" s="2328"/>
      <c r="E33" s="661"/>
      <c r="F33" s="161"/>
      <c r="G33" s="161"/>
      <c r="H33" s="161"/>
      <c r="I33" s="161"/>
      <c r="J33" s="161"/>
      <c r="K33" s="161"/>
    </row>
    <row customHeight="1" ht="12.75" hidden="1">
      <c r="A34" s="2328"/>
      <c r="D34" s="47">
        <v>1</v>
      </c>
      <c r="E34" s="323" t="s">
        <v>1974</v>
      </c>
    </row>
    <row customHeight="1" ht="11.25" hidden="1">
      <c r="A35" s="2328"/>
      <c r="D35" s="361"/>
      <c r="E35" s="323" t="s">
        <v>1975</v>
      </c>
    </row>
    <row s="1666" customFormat="1" customHeight="1" ht="11.25">
      <c r="A36" s="1034"/>
      <c r="B36" s="516"/>
      <c r="D36" s="1035"/>
      <c r="E36" s="1036"/>
    </row>
    <row s="1666" customFormat="1" customHeight="1" ht="22.5">
      <c r="A37" s="2328" t="s">
        <v>987</v>
      </c>
      <c r="B37" s="509"/>
      <c r="D37" s="954">
        <v>1</v>
      </c>
      <c r="E37" s="704" t="s">
        <v>1976</v>
      </c>
      <c r="F37" s="657" t="s">
        <v>1640</v>
      </c>
      <c r="G37" s="555"/>
      <c r="H37" s="517"/>
      <c r="I37" s="555"/>
      <c r="J37" s="517"/>
      <c r="K37" s="270" t="s">
        <v>1977</v>
      </c>
    </row>
    <row s="1666" customFormat="1" customHeight="1" ht="22.5">
      <c r="A38" s="2328"/>
      <c r="B38" s="509"/>
      <c r="D38" s="666" t="s">
        <v>101</v>
      </c>
      <c r="E38" s="1033" t="s">
        <v>1978</v>
      </c>
      <c r="F38" s="1037" t="s">
        <v>431</v>
      </c>
      <c r="G38" s="1037" t="s">
        <v>431</v>
      </c>
      <c r="H38" s="1031"/>
      <c r="I38" s="1037" t="s">
        <v>431</v>
      </c>
      <c r="J38" s="1031"/>
      <c r="K38" s="1032"/>
    </row>
    <row s="1666" customFormat="1" customHeight="1" ht="33.75">
      <c r="A39" s="2328"/>
      <c r="B39" s="509"/>
      <c r="D39" s="662" t="s">
        <v>456</v>
      </c>
      <c r="E39" s="721" t="s">
        <v>1979</v>
      </c>
      <c r="F39" s="657" t="s">
        <v>1980</v>
      </c>
      <c r="G39" s="665"/>
      <c r="H39" s="1024"/>
      <c r="I39" s="665"/>
      <c r="J39" s="1024"/>
      <c r="K39" s="270" t="s">
        <v>1981</v>
      </c>
    </row>
    <row s="1666" customFormat="1" customHeight="1" ht="33.75">
      <c r="A40" s="2328"/>
      <c r="B40" s="509"/>
      <c r="D40" s="662" t="s">
        <v>1873</v>
      </c>
      <c r="E40" s="721" t="s">
        <v>1982</v>
      </c>
      <c r="F40" s="1028" t="s">
        <v>1983</v>
      </c>
      <c r="G40" s="739"/>
      <c r="H40" s="1024"/>
      <c r="I40" s="739"/>
      <c r="J40" s="1024"/>
      <c r="K40" s="270" t="s">
        <v>1984</v>
      </c>
    </row>
    <row s="1666" customFormat="1" customHeight="1" ht="22.5">
      <c r="A41" s="2328"/>
      <c r="B41" s="509"/>
      <c r="D41" s="662" t="s">
        <v>89</v>
      </c>
      <c r="E41" s="720" t="s">
        <v>1985</v>
      </c>
      <c r="F41" s="657" t="s">
        <v>431</v>
      </c>
      <c r="G41" s="657" t="s">
        <v>431</v>
      </c>
      <c r="H41" s="1025"/>
      <c r="I41" s="657" t="s">
        <v>431</v>
      </c>
      <c r="J41" s="1025"/>
      <c r="K41" s="282"/>
    </row>
    <row s="1666" customFormat="1" customHeight="1" ht="45">
      <c r="A42" s="2328"/>
      <c r="B42" s="509"/>
      <c r="D42" s="662" t="s">
        <v>320</v>
      </c>
      <c r="E42" s="721" t="s">
        <v>1986</v>
      </c>
      <c r="F42" s="657" t="s">
        <v>1655</v>
      </c>
      <c r="G42" s="555"/>
      <c r="H42" s="1025"/>
      <c r="I42" s="555"/>
      <c r="J42" s="1025"/>
      <c r="K42" s="282" t="s">
        <v>1987</v>
      </c>
    </row>
    <row s="1666" customFormat="1" customHeight="1" ht="45">
      <c r="A43" s="2328"/>
      <c r="B43" s="509"/>
      <c r="D43" s="662" t="s">
        <v>328</v>
      </c>
      <c r="E43" s="664" t="s">
        <v>1988</v>
      </c>
      <c r="F43" s="1029" t="s">
        <v>1655</v>
      </c>
      <c r="G43" s="740"/>
      <c r="H43" s="1024"/>
      <c r="I43" s="740"/>
      <c r="J43" s="1024"/>
      <c r="K43" s="282" t="s">
        <v>1989</v>
      </c>
    </row>
    <row s="1666" customFormat="1" customHeight="1" ht="11.25">
      <c r="A44" s="2328"/>
      <c r="B44" s="509"/>
      <c r="D44" s="662" t="s">
        <v>90</v>
      </c>
      <c r="E44" s="663" t="s">
        <v>1990</v>
      </c>
      <c r="F44" s="657" t="s">
        <v>1980</v>
      </c>
      <c r="G44" s="665"/>
      <c r="H44" s="1024"/>
      <c r="I44" s="665"/>
      <c r="J44" s="1024"/>
      <c r="K44" s="270"/>
    </row>
    <row s="1666" customFormat="1" customHeight="1" ht="11.25">
      <c r="A45" s="2328"/>
      <c r="B45" s="509"/>
      <c r="D45" s="662" t="s">
        <v>1466</v>
      </c>
      <c r="E45" s="664" t="s">
        <v>1991</v>
      </c>
      <c r="F45" s="657" t="s">
        <v>1980</v>
      </c>
      <c r="G45" s="665"/>
      <c r="H45" s="1024"/>
      <c r="I45" s="665"/>
      <c r="J45" s="1024"/>
      <c r="K45" s="270"/>
    </row>
    <row s="1666" customFormat="1" customHeight="1" ht="11.25">
      <c r="A46" s="2328"/>
      <c r="B46" s="509"/>
      <c r="D46" s="662" t="s">
        <v>1483</v>
      </c>
      <c r="E46" s="664" t="s">
        <v>1992</v>
      </c>
      <c r="F46" s="657" t="s">
        <v>1980</v>
      </c>
      <c r="G46" s="665"/>
      <c r="H46" s="1024"/>
      <c r="I46" s="665"/>
      <c r="J46" s="1024"/>
      <c r="K46" s="270"/>
    </row>
    <row s="1666" customFormat="1" customHeight="1" ht="11.25">
      <c r="A47" s="2328"/>
      <c r="B47" s="509"/>
      <c r="D47" s="662" t="s">
        <v>1615</v>
      </c>
      <c r="E47" s="664" t="s">
        <v>1993</v>
      </c>
      <c r="F47" s="657" t="s">
        <v>1980</v>
      </c>
      <c r="G47" s="665"/>
      <c r="H47" s="1024"/>
      <c r="I47" s="665"/>
      <c r="J47" s="1024"/>
      <c r="K47" s="270"/>
    </row>
    <row s="1666" customFormat="1" customHeight="1" ht="11.25">
      <c r="A48" s="2328"/>
      <c r="B48" s="509"/>
      <c r="D48" s="662" t="s">
        <v>1994</v>
      </c>
      <c r="E48" s="668" t="s">
        <v>1995</v>
      </c>
      <c r="F48" s="657" t="s">
        <v>1980</v>
      </c>
      <c r="G48" s="665"/>
      <c r="H48" s="1024"/>
      <c r="I48" s="665"/>
      <c r="J48" s="1024"/>
      <c r="K48" s="270"/>
    </row>
    <row s="1666" customFormat="1" customHeight="1" ht="11.25">
      <c r="A49" s="2328"/>
      <c r="B49" s="509"/>
      <c r="D49" s="662" t="s">
        <v>1996</v>
      </c>
      <c r="E49" s="668" t="s">
        <v>1997</v>
      </c>
      <c r="F49" s="657" t="s">
        <v>1980</v>
      </c>
      <c r="G49" s="665"/>
      <c r="H49" s="1024"/>
      <c r="I49" s="665"/>
      <c r="J49" s="1024"/>
      <c r="K49" s="270"/>
    </row>
    <row s="1666" customFormat="1" customHeight="1" ht="11.25">
      <c r="A50" s="2328"/>
      <c r="B50" s="509"/>
      <c r="D50" s="662" t="s">
        <v>1617</v>
      </c>
      <c r="E50" s="664" t="s">
        <v>1998</v>
      </c>
      <c r="F50" s="657" t="s">
        <v>1980</v>
      </c>
      <c r="G50" s="665"/>
      <c r="H50" s="1024"/>
      <c r="I50" s="665"/>
      <c r="J50" s="1024"/>
      <c r="K50" s="270"/>
    </row>
    <row s="1666" customFormat="1" customHeight="1" ht="11.25">
      <c r="A51" s="2328"/>
      <c r="B51" s="509"/>
      <c r="D51" s="662" t="s">
        <v>1619</v>
      </c>
      <c r="E51" s="664" t="s">
        <v>1999</v>
      </c>
      <c r="F51" s="657" t="s">
        <v>1980</v>
      </c>
      <c r="G51" s="665"/>
      <c r="H51" s="1024"/>
      <c r="I51" s="665"/>
      <c r="J51" s="1024"/>
      <c r="K51" s="270"/>
    </row>
    <row s="1666" customFormat="1" customHeight="1" ht="45">
      <c r="A52" s="2328"/>
      <c r="B52" s="509"/>
      <c r="D52" s="662" t="s">
        <v>114</v>
      </c>
      <c r="E52" s="663" t="s">
        <v>2000</v>
      </c>
      <c r="F52" s="657" t="s">
        <v>1980</v>
      </c>
      <c r="G52" s="665"/>
      <c r="H52" s="1024"/>
      <c r="I52" s="665"/>
      <c r="J52" s="1024"/>
      <c r="K52" s="270"/>
    </row>
    <row s="1666" customFormat="1" customHeight="1" ht="11.25">
      <c r="A53" s="2328"/>
      <c r="B53" s="509"/>
      <c r="D53" s="662" t="s">
        <v>309</v>
      </c>
      <c r="E53" s="664" t="s">
        <v>1991</v>
      </c>
      <c r="F53" s="657" t="s">
        <v>1980</v>
      </c>
      <c r="G53" s="665"/>
      <c r="H53" s="1024"/>
      <c r="I53" s="665"/>
      <c r="J53" s="1024"/>
      <c r="K53" s="270"/>
    </row>
    <row s="1666" customFormat="1" customHeight="1" ht="11.25">
      <c r="A54" s="2328"/>
      <c r="B54" s="509"/>
      <c r="D54" s="662" t="s">
        <v>311</v>
      </c>
      <c r="E54" s="664" t="s">
        <v>1992</v>
      </c>
      <c r="F54" s="657" t="s">
        <v>1980</v>
      </c>
      <c r="G54" s="665"/>
      <c r="H54" s="1024"/>
      <c r="I54" s="665"/>
      <c r="J54" s="1024"/>
      <c r="K54" s="270"/>
    </row>
    <row s="1666" customFormat="1" customHeight="1" ht="11.25">
      <c r="A55" s="2328"/>
      <c r="B55" s="509"/>
      <c r="D55" s="662" t="s">
        <v>314</v>
      </c>
      <c r="E55" s="664" t="s">
        <v>1993</v>
      </c>
      <c r="F55" s="657" t="s">
        <v>1980</v>
      </c>
      <c r="G55" s="665"/>
      <c r="H55" s="1024"/>
      <c r="I55" s="665"/>
      <c r="J55" s="1024"/>
      <c r="K55" s="270"/>
    </row>
    <row s="1666" customFormat="1" customHeight="1" ht="11.25">
      <c r="A56" s="2328"/>
      <c r="B56" s="509"/>
      <c r="D56" s="662" t="s">
        <v>1632</v>
      </c>
      <c r="E56" s="668" t="s">
        <v>1995</v>
      </c>
      <c r="F56" s="657" t="s">
        <v>1980</v>
      </c>
      <c r="G56" s="665"/>
      <c r="H56" s="1024"/>
      <c r="I56" s="665"/>
      <c r="J56" s="1024"/>
      <c r="K56" s="270"/>
    </row>
    <row s="1666" customFormat="1" customHeight="1" ht="11.25">
      <c r="A57" s="2328"/>
      <c r="B57" s="509"/>
      <c r="D57" s="662" t="s">
        <v>2001</v>
      </c>
      <c r="E57" s="668" t="s">
        <v>1997</v>
      </c>
      <c r="F57" s="657" t="s">
        <v>1980</v>
      </c>
      <c r="G57" s="665"/>
      <c r="H57" s="1024"/>
      <c r="I57" s="665"/>
      <c r="J57" s="1024"/>
      <c r="K57" s="270"/>
    </row>
    <row s="1666" customFormat="1" customHeight="1" ht="11.25">
      <c r="A58" s="2328"/>
      <c r="B58" s="509"/>
      <c r="D58" s="662" t="s">
        <v>316</v>
      </c>
      <c r="E58" s="664" t="s">
        <v>1998</v>
      </c>
      <c r="F58" s="657" t="s">
        <v>1980</v>
      </c>
      <c r="G58" s="665"/>
      <c r="H58" s="1024"/>
      <c r="I58" s="665"/>
      <c r="J58" s="1024"/>
      <c r="K58" s="270"/>
    </row>
    <row s="1666" customFormat="1" customHeight="1" ht="11.25">
      <c r="A59" s="2328"/>
      <c r="B59" s="509"/>
      <c r="D59" s="662" t="s">
        <v>2002</v>
      </c>
      <c r="E59" s="664" t="s">
        <v>1999</v>
      </c>
      <c r="F59" s="657" t="s">
        <v>1980</v>
      </c>
      <c r="G59" s="665"/>
      <c r="H59" s="1024"/>
      <c r="I59" s="665"/>
      <c r="J59" s="1024"/>
      <c r="K59" s="270"/>
    </row>
    <row s="1666" customFormat="1" customHeight="1" ht="33.75">
      <c r="A60" s="2328"/>
      <c r="B60" s="509"/>
      <c r="D60" s="662" t="s">
        <v>91</v>
      </c>
      <c r="E60" s="663" t="s">
        <v>2003</v>
      </c>
      <c r="F60" s="719" t="s">
        <v>1655</v>
      </c>
      <c r="G60" s="740"/>
      <c r="H60" s="1024"/>
      <c r="I60" s="740"/>
      <c r="J60" s="1024"/>
      <c r="K60" s="282" t="s">
        <v>2004</v>
      </c>
    </row>
    <row s="1666" customFormat="1" customHeight="1" ht="33.75">
      <c r="A61" s="2328"/>
      <c r="B61" s="509"/>
      <c r="D61" s="662" t="s">
        <v>92</v>
      </c>
      <c r="E61" s="663" t="s">
        <v>2005</v>
      </c>
      <c r="F61" s="724" t="s">
        <v>1652</v>
      </c>
      <c r="G61" s="665"/>
      <c r="H61" s="1024"/>
      <c r="I61" s="665"/>
      <c r="J61" s="1024"/>
      <c r="K61" s="270"/>
    </row>
    <row s="1666" customFormat="1" customHeight="1" ht="22.5">
      <c r="A62" s="2328"/>
      <c r="B62" s="509" t="s">
        <v>1841</v>
      </c>
      <c r="D62" s="662" t="s">
        <v>115</v>
      </c>
      <c r="E62" s="663" t="s">
        <v>2006</v>
      </c>
      <c r="F62" s="724" t="s">
        <v>300</v>
      </c>
      <c r="G62" s="379"/>
      <c r="H62" s="1024"/>
      <c r="I62" s="379"/>
      <c r="J62" s="1024"/>
      <c r="K62" s="270" t="s">
        <v>1561</v>
      </c>
    </row>
    <row s="1666" customFormat="1" customHeight="1" ht="45">
      <c r="A63" s="2328"/>
      <c r="B63" s="509" t="s">
        <v>1841</v>
      </c>
      <c r="D63" s="662" t="s">
        <v>2007</v>
      </c>
      <c r="E63" s="664" t="s">
        <v>2008</v>
      </c>
      <c r="F63" s="719" t="s">
        <v>300</v>
      </c>
      <c r="G63" s="379"/>
      <c r="H63" s="1024"/>
      <c r="I63" s="379"/>
      <c r="J63" s="1024"/>
      <c r="K63" s="270" t="s">
        <v>1561</v>
      </c>
    </row>
    <row s="1666" customFormat="1" customHeight="1" ht="11.25">
      <c r="A64" s="1034"/>
      <c r="B64" s="516"/>
      <c r="D64" s="1035"/>
      <c r="E64" s="1036"/>
    </row>
    <row s="1666" customFormat="1" customHeight="1" ht="22.5" hidden="1">
      <c r="A65" s="2328" t="s">
        <v>1010</v>
      </c>
      <c r="B65" s="509"/>
      <c r="D65" s="662">
        <v>1</v>
      </c>
      <c r="E65" s="742" t="s">
        <v>2009</v>
      </c>
      <c r="F65" s="738" t="s">
        <v>1640</v>
      </c>
      <c r="G65" s="739"/>
      <c r="H65" s="1030"/>
      <c r="I65" s="739"/>
      <c r="J65" s="1030"/>
      <c r="K65" s="281" t="s">
        <v>2010</v>
      </c>
    </row>
    <row s="1666" customFormat="1" customHeight="1" ht="56.25" hidden="1">
      <c r="A66" s="2328"/>
      <c r="B66" s="509"/>
      <c r="D66" s="741" t="s">
        <v>101</v>
      </c>
      <c r="E66" s="704" t="s">
        <v>2011</v>
      </c>
      <c r="F66" s="657" t="s">
        <v>431</v>
      </c>
      <c r="G66" s="657" t="s">
        <v>431</v>
      </c>
      <c r="H66" s="517"/>
      <c r="I66" s="657" t="s">
        <v>431</v>
      </c>
      <c r="J66" s="517"/>
      <c r="K66" s="270"/>
    </row>
    <row s="1666" customFormat="1" customHeight="1" ht="33.75" hidden="1">
      <c r="A67" s="2328"/>
      <c r="B67" s="509"/>
      <c r="D67" s="741" t="s">
        <v>454</v>
      </c>
      <c r="E67" s="955" t="s">
        <v>2012</v>
      </c>
      <c r="F67" s="657" t="s">
        <v>1983</v>
      </c>
      <c r="G67" s="725"/>
      <c r="H67" s="517"/>
      <c r="I67" s="725"/>
      <c r="J67" s="517"/>
      <c r="K67" s="270"/>
    </row>
    <row s="1666" customFormat="1" customHeight="1" ht="22.5" hidden="1">
      <c r="A68" s="2328"/>
      <c r="B68" s="509"/>
      <c r="D68" s="741" t="s">
        <v>301</v>
      </c>
      <c r="E68" s="955" t="s">
        <v>2013</v>
      </c>
      <c r="F68" s="657" t="s">
        <v>1983</v>
      </c>
      <c r="G68" s="725"/>
      <c r="H68" s="517"/>
      <c r="I68" s="725"/>
      <c r="J68" s="517"/>
      <c r="K68" s="270"/>
    </row>
    <row s="1666" customFormat="1" customHeight="1" ht="22.5" hidden="1">
      <c r="A69" s="2328"/>
      <c r="B69" s="509"/>
      <c r="D69" s="741" t="s">
        <v>304</v>
      </c>
      <c r="E69" s="955" t="s">
        <v>2014</v>
      </c>
      <c r="F69" s="719" t="s">
        <v>1655</v>
      </c>
      <c r="G69" s="740"/>
      <c r="H69" s="517"/>
      <c r="I69" s="740"/>
      <c r="J69" s="517"/>
      <c r="K69" s="270"/>
    </row>
    <row s="1666" customFormat="1" customHeight="1" ht="22.5" hidden="1">
      <c r="A70" s="2328"/>
      <c r="B70" s="509"/>
      <c r="D70" s="741" t="s">
        <v>1367</v>
      </c>
      <c r="E70" s="955" t="s">
        <v>2015</v>
      </c>
      <c r="F70" s="719" t="s">
        <v>1655</v>
      </c>
      <c r="G70" s="740"/>
      <c r="H70" s="517"/>
      <c r="I70" s="740"/>
      <c r="J70" s="517"/>
      <c r="K70" s="270"/>
    </row>
    <row s="1666" customFormat="1" customHeight="1" ht="22.5" hidden="1">
      <c r="A71" s="2328"/>
      <c r="B71" s="509"/>
      <c r="D71" s="662" t="s">
        <v>89</v>
      </c>
      <c r="E71" s="663" t="s">
        <v>2016</v>
      </c>
      <c r="F71" s="657" t="s">
        <v>1983</v>
      </c>
      <c r="G71" s="555"/>
      <c r="H71" s="1031"/>
      <c r="I71" s="555"/>
      <c r="J71" s="1031"/>
      <c r="K71" s="282"/>
    </row>
    <row s="1666" customFormat="1" customHeight="1" ht="56.25" hidden="1">
      <c r="A72" s="2328"/>
      <c r="B72" s="509"/>
      <c r="D72" s="662" t="s">
        <v>90</v>
      </c>
      <c r="E72" s="663" t="s">
        <v>2017</v>
      </c>
      <c r="F72" s="719" t="s">
        <v>1655</v>
      </c>
      <c r="G72" s="740"/>
      <c r="H72" s="1024"/>
      <c r="I72" s="740"/>
      <c r="J72" s="1024"/>
      <c r="K72" s="282"/>
    </row>
    <row s="1666" customFormat="1" customHeight="1" ht="33.75" hidden="1">
      <c r="A73" s="2328"/>
      <c r="B73" s="509"/>
      <c r="D73" s="662" t="s">
        <v>114</v>
      </c>
      <c r="E73" s="663" t="s">
        <v>2018</v>
      </c>
      <c r="F73" s="724" t="s">
        <v>1652</v>
      </c>
      <c r="G73" s="665"/>
      <c r="H73" s="1024"/>
      <c r="I73" s="665"/>
      <c r="J73" s="1024"/>
      <c r="K73" s="270"/>
    </row>
    <row s="1666" customFormat="1" customHeight="1" ht="22.5" hidden="1">
      <c r="A74" s="2328"/>
      <c r="B74" s="509" t="s">
        <v>1841</v>
      </c>
      <c r="D74" s="662" t="s">
        <v>91</v>
      </c>
      <c r="E74" s="663" t="s">
        <v>2019</v>
      </c>
      <c r="F74" s="724" t="s">
        <v>300</v>
      </c>
      <c r="G74" s="379"/>
      <c r="H74" s="1024"/>
      <c r="I74" s="379"/>
      <c r="J74" s="1024"/>
      <c r="K74" s="270" t="s">
        <v>1561</v>
      </c>
    </row>
    <row s="1666" customFormat="1" customHeight="1" ht="45" hidden="1">
      <c r="A75" s="2328"/>
      <c r="B75" s="509" t="s">
        <v>1841</v>
      </c>
      <c r="D75" s="662" t="s">
        <v>1371</v>
      </c>
      <c r="E75" s="664" t="s">
        <v>2020</v>
      </c>
      <c r="F75" s="719" t="s">
        <v>300</v>
      </c>
      <c r="G75" s="379"/>
      <c r="H75" s="1024"/>
      <c r="I75" s="379"/>
      <c r="J75" s="1024"/>
      <c r="K75" s="270" t="s">
        <v>1561</v>
      </c>
    </row>
    <row s="1666" customFormat="1" customHeight="1" ht="11.25">
      <c r="A76" s="1034"/>
      <c r="B76" s="516"/>
      <c r="D76" s="1035"/>
      <c r="E76" s="1036"/>
    </row>
    <row s="1666" customFormat="1" customHeight="1" ht="11.25" hidden="1">
      <c r="A77" s="2328" t="s">
        <v>598</v>
      </c>
      <c r="B77" s="509"/>
      <c r="D77" s="662">
        <v>1</v>
      </c>
      <c r="E77" s="663" t="s">
        <v>2021</v>
      </c>
      <c r="F77" s="719" t="s">
        <v>1640</v>
      </c>
      <c r="G77" s="722"/>
      <c r="H77" s="1024"/>
      <c r="I77" s="722"/>
      <c r="J77" s="1024"/>
      <c r="K77" s="270" t="s">
        <v>2022</v>
      </c>
    </row>
    <row s="1666" customFormat="1" customHeight="1" ht="11.25" hidden="1">
      <c r="A78" s="2328"/>
      <c r="B78" s="509"/>
      <c r="D78" s="662" t="s">
        <v>101</v>
      </c>
      <c r="E78" s="663" t="s">
        <v>2023</v>
      </c>
      <c r="F78" s="719" t="s">
        <v>1640</v>
      </c>
      <c r="G78" s="722"/>
      <c r="H78" s="1024"/>
      <c r="I78" s="722"/>
      <c r="J78" s="1024"/>
      <c r="K78" s="270" t="s">
        <v>2024</v>
      </c>
    </row>
    <row s="1666" customFormat="1" customHeight="1" ht="22.5" hidden="1">
      <c r="A79" s="2328"/>
      <c r="B79" s="509"/>
      <c r="D79" s="662" t="s">
        <v>89</v>
      </c>
      <c r="E79" s="720" t="s">
        <v>2025</v>
      </c>
      <c r="F79" s="657" t="s">
        <v>1980</v>
      </c>
      <c r="G79" s="722"/>
      <c r="H79" s="1024"/>
      <c r="I79" s="722"/>
      <c r="J79" s="1024"/>
      <c r="K79" s="270" t="s">
        <v>2026</v>
      </c>
    </row>
    <row s="1666" customFormat="1" customHeight="1" ht="11.25" hidden="1">
      <c r="A80" s="2328"/>
      <c r="B80" s="509"/>
      <c r="D80" s="662" t="s">
        <v>320</v>
      </c>
      <c r="E80" s="721" t="s">
        <v>2027</v>
      </c>
      <c r="F80" s="657" t="s">
        <v>1980</v>
      </c>
      <c r="G80" s="722"/>
      <c r="H80" s="1024"/>
      <c r="I80" s="722"/>
      <c r="J80" s="1024"/>
      <c r="K80" s="270"/>
    </row>
    <row s="1666" customFormat="1" customHeight="1" ht="11.25" hidden="1">
      <c r="A81" s="2328"/>
      <c r="B81" s="509"/>
      <c r="D81" s="662" t="s">
        <v>328</v>
      </c>
      <c r="E81" s="721" t="s">
        <v>2028</v>
      </c>
      <c r="F81" s="657" t="s">
        <v>1980</v>
      </c>
      <c r="G81" s="722"/>
      <c r="H81" s="1024"/>
      <c r="I81" s="722"/>
      <c r="J81" s="1024"/>
      <c r="K81" s="270"/>
    </row>
    <row s="1666" customFormat="1" customHeight="1" ht="11.25" hidden="1">
      <c r="A82" s="2328"/>
      <c r="B82" s="509"/>
      <c r="D82" s="662" t="s">
        <v>330</v>
      </c>
      <c r="E82" s="721" t="s">
        <v>2029</v>
      </c>
      <c r="F82" s="657" t="s">
        <v>1980</v>
      </c>
      <c r="G82" s="722"/>
      <c r="H82" s="1024"/>
      <c r="I82" s="722"/>
      <c r="J82" s="1024"/>
      <c r="K82" s="270"/>
    </row>
    <row s="1666" customFormat="1" customHeight="1" ht="11.25" hidden="1">
      <c r="A83" s="2328"/>
      <c r="B83" s="509"/>
      <c r="D83" s="662" t="s">
        <v>332</v>
      </c>
      <c r="E83" s="721" t="s">
        <v>2030</v>
      </c>
      <c r="F83" s="657" t="s">
        <v>1980</v>
      </c>
      <c r="G83" s="722"/>
      <c r="H83" s="1024"/>
      <c r="I83" s="722"/>
      <c r="J83" s="1024"/>
      <c r="K83" s="270"/>
    </row>
    <row s="1666" customFormat="1" customHeight="1" ht="11.25" hidden="1">
      <c r="A84" s="2328"/>
      <c r="B84" s="509"/>
      <c r="D84" s="662" t="s">
        <v>2031</v>
      </c>
      <c r="E84" s="721" t="s">
        <v>2032</v>
      </c>
      <c r="F84" s="657" t="s">
        <v>1980</v>
      </c>
      <c r="G84" s="722"/>
      <c r="H84" s="1024"/>
      <c r="I84" s="722"/>
      <c r="J84" s="1024"/>
      <c r="K84" s="270"/>
    </row>
    <row s="1666" customFormat="1" customHeight="1" ht="11.25" hidden="1">
      <c r="A85" s="2328"/>
      <c r="B85" s="509"/>
      <c r="D85" s="662" t="s">
        <v>2033</v>
      </c>
      <c r="E85" s="721" t="s">
        <v>2034</v>
      </c>
      <c r="F85" s="657" t="s">
        <v>1980</v>
      </c>
      <c r="G85" s="722"/>
      <c r="H85" s="1024"/>
      <c r="I85" s="722"/>
      <c r="J85" s="1024"/>
      <c r="K85" s="270"/>
    </row>
    <row s="1666" customFormat="1" customHeight="1" ht="11.25" hidden="1">
      <c r="A86" s="2328"/>
      <c r="B86" s="509"/>
      <c r="D86" s="662" t="s">
        <v>2035</v>
      </c>
      <c r="E86" s="721" t="s">
        <v>2036</v>
      </c>
      <c r="F86" s="657" t="s">
        <v>1980</v>
      </c>
      <c r="G86" s="722"/>
      <c r="H86" s="1024"/>
      <c r="I86" s="722"/>
      <c r="J86" s="1024"/>
      <c r="K86" s="270"/>
    </row>
    <row s="1666" customFormat="1" customHeight="1" ht="45" hidden="1">
      <c r="A87" s="2328"/>
      <c r="B87" s="509"/>
      <c r="D87" s="662" t="s">
        <v>90</v>
      </c>
      <c r="E87" s="663" t="s">
        <v>2037</v>
      </c>
      <c r="F87" s="657" t="s">
        <v>1980</v>
      </c>
      <c r="G87" s="722"/>
      <c r="H87" s="1024"/>
      <c r="I87" s="722"/>
      <c r="J87" s="1024"/>
      <c r="K87" s="270" t="s">
        <v>2038</v>
      </c>
    </row>
    <row s="1666" customFormat="1" customHeight="1" ht="11.25" hidden="1">
      <c r="A88" s="2328"/>
      <c r="B88" s="509"/>
      <c r="D88" s="662" t="s">
        <v>1466</v>
      </c>
      <c r="E88" s="721" t="s">
        <v>2027</v>
      </c>
      <c r="F88" s="657" t="s">
        <v>1980</v>
      </c>
      <c r="G88" s="722"/>
      <c r="H88" s="1024"/>
      <c r="I88" s="722"/>
      <c r="J88" s="1024"/>
      <c r="K88" s="270"/>
    </row>
    <row s="1666" customFormat="1" customHeight="1" ht="11.25" hidden="1">
      <c r="A89" s="2328"/>
      <c r="B89" s="509"/>
      <c r="D89" s="662" t="s">
        <v>1483</v>
      </c>
      <c r="E89" s="721" t="s">
        <v>2028</v>
      </c>
      <c r="F89" s="657" t="s">
        <v>1980</v>
      </c>
      <c r="G89" s="722"/>
      <c r="H89" s="1024"/>
      <c r="I89" s="722"/>
      <c r="J89" s="1024"/>
      <c r="K89" s="270"/>
    </row>
    <row s="1666" customFormat="1" customHeight="1" ht="11.25" hidden="1">
      <c r="A90" s="2328"/>
      <c r="B90" s="509"/>
      <c r="D90" s="662" t="s">
        <v>1615</v>
      </c>
      <c r="E90" s="721" t="s">
        <v>2029</v>
      </c>
      <c r="F90" s="657" t="s">
        <v>1980</v>
      </c>
      <c r="G90" s="722"/>
      <c r="H90" s="1024"/>
      <c r="I90" s="722"/>
      <c r="J90" s="1024"/>
      <c r="K90" s="270"/>
    </row>
    <row s="1666" customFormat="1" customHeight="1" ht="11.25" hidden="1">
      <c r="A91" s="2328"/>
      <c r="B91" s="509"/>
      <c r="D91" s="662" t="s">
        <v>1617</v>
      </c>
      <c r="E91" s="721" t="s">
        <v>2030</v>
      </c>
      <c r="F91" s="657" t="s">
        <v>1980</v>
      </c>
      <c r="G91" s="722"/>
      <c r="H91" s="1024"/>
      <c r="I91" s="722"/>
      <c r="J91" s="1024"/>
      <c r="K91" s="270"/>
    </row>
    <row s="1666" customFormat="1" customHeight="1" ht="11.25" hidden="1">
      <c r="A92" s="2328"/>
      <c r="B92" s="509"/>
      <c r="D92" s="662" t="s">
        <v>1619</v>
      </c>
      <c r="E92" s="721" t="s">
        <v>2032</v>
      </c>
      <c r="F92" s="657" t="s">
        <v>1980</v>
      </c>
      <c r="G92" s="722"/>
      <c r="H92" s="1024"/>
      <c r="I92" s="722"/>
      <c r="J92" s="1024"/>
      <c r="K92" s="270"/>
    </row>
    <row s="1666" customFormat="1" customHeight="1" ht="11.25" hidden="1">
      <c r="A93" s="2328"/>
      <c r="B93" s="509"/>
      <c r="D93" s="662" t="s">
        <v>1621</v>
      </c>
      <c r="E93" s="721" t="s">
        <v>2034</v>
      </c>
      <c r="F93" s="657" t="s">
        <v>1980</v>
      </c>
      <c r="G93" s="722"/>
      <c r="H93" s="1024"/>
      <c r="I93" s="722"/>
      <c r="J93" s="1024"/>
      <c r="K93" s="270"/>
    </row>
    <row s="1666" customFormat="1" customHeight="1" ht="11.25" hidden="1">
      <c r="A94" s="2328"/>
      <c r="B94" s="509"/>
      <c r="D94" s="662" t="s">
        <v>1623</v>
      </c>
      <c r="E94" s="721" t="s">
        <v>2036</v>
      </c>
      <c r="F94" s="657" t="s">
        <v>1980</v>
      </c>
      <c r="G94" s="722"/>
      <c r="H94" s="1024"/>
      <c r="I94" s="722"/>
      <c r="J94" s="1024"/>
      <c r="K94" s="270"/>
    </row>
    <row s="1666" customFormat="1" customHeight="1" ht="24.75" hidden="1">
      <c r="A95" s="2328"/>
      <c r="B95" s="509"/>
      <c r="D95" s="662" t="s">
        <v>114</v>
      </c>
      <c r="E95" s="663" t="s">
        <v>2039</v>
      </c>
      <c r="F95" s="723" t="s">
        <v>1655</v>
      </c>
      <c r="G95" s="725"/>
      <c r="H95" s="1024"/>
      <c r="I95" s="725"/>
      <c r="J95" s="1024"/>
      <c r="K95" s="270" t="s">
        <v>2040</v>
      </c>
    </row>
    <row s="1666" customFormat="1" customHeight="1" ht="33.75" hidden="1">
      <c r="A96" s="2328"/>
      <c r="B96" s="509"/>
      <c r="D96" s="662" t="s">
        <v>91</v>
      </c>
      <c r="E96" s="663" t="s">
        <v>2041</v>
      </c>
      <c r="F96" s="724" t="s">
        <v>1652</v>
      </c>
      <c r="G96" s="726"/>
      <c r="H96" s="1024"/>
      <c r="I96" s="726"/>
      <c r="J96" s="1024"/>
      <c r="K96" s="270"/>
    </row>
    <row s="1666" customFormat="1" customHeight="1" ht="22.5" hidden="1">
      <c r="A97" s="2328"/>
      <c r="B97" s="509" t="s">
        <v>1841</v>
      </c>
      <c r="D97" s="662" t="s">
        <v>92</v>
      </c>
      <c r="E97" s="663" t="s">
        <v>2042</v>
      </c>
      <c r="F97" s="724" t="s">
        <v>300</v>
      </c>
      <c r="G97" s="382"/>
      <c r="H97" s="1024"/>
      <c r="I97" s="382"/>
      <c r="J97" s="1024"/>
      <c r="K97" s="270" t="s">
        <v>1561</v>
      </c>
    </row>
    <row s="1666" customFormat="1" customHeight="1" ht="45" hidden="1">
      <c r="A98" s="2328"/>
      <c r="B98" s="509" t="s">
        <v>1841</v>
      </c>
      <c r="D98" s="662" t="s">
        <v>2043</v>
      </c>
      <c r="E98" s="664" t="s">
        <v>2044</v>
      </c>
      <c r="F98" s="719" t="s">
        <v>300</v>
      </c>
      <c r="G98" s="382"/>
      <c r="H98" s="1024"/>
      <c r="I98" s="382"/>
      <c r="J98" s="1024"/>
      <c r="K98" s="270" t="s">
        <v>1561</v>
      </c>
    </row>
    <row s="1666" customFormat="1" customHeight="1" ht="95.25" hidden="1">
      <c r="A99" s="2328"/>
      <c r="B99" s="509" t="s">
        <v>1841</v>
      </c>
      <c r="D99" s="662" t="s">
        <v>115</v>
      </c>
      <c r="E99" s="663" t="s">
        <v>2045</v>
      </c>
      <c r="F99" s="719" t="s">
        <v>300</v>
      </c>
      <c r="G99" s="382"/>
      <c r="H99" s="1024"/>
      <c r="I99" s="382"/>
      <c r="J99" s="1024"/>
      <c r="K99" s="270" t="s">
        <v>1561</v>
      </c>
    </row>
    <row s="1666" customFormat="1" customHeight="1" ht="22.5" hidden="1">
      <c r="A100" s="2328"/>
      <c r="B100" s="509" t="s">
        <v>1841</v>
      </c>
      <c r="D100" s="662" t="s">
        <v>151</v>
      </c>
      <c r="E100" s="663" t="s">
        <v>2046</v>
      </c>
      <c r="F100" s="719" t="s">
        <v>300</v>
      </c>
      <c r="G100" s="382"/>
      <c r="H100" s="1024"/>
      <c r="I100" s="382"/>
      <c r="J100" s="1024"/>
      <c r="K100" s="270" t="s">
        <v>1561</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1961A-B8EC-4C25-4D42-087C5B39FF6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2047</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294</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2048</v>
      </c>
      <c r="H9" s="1994" t="s">
        <v>2049</v>
      </c>
      <c r="I9" s="1948" t="s">
        <v>2050</v>
      </c>
      <c r="J9" s="1948" t="s">
        <v>2051</v>
      </c>
      <c r="K9" s="1948" t="s">
        <v>2052</v>
      </c>
      <c r="L9" s="1948" t="s">
        <v>2053</v>
      </c>
      <c r="M9" s="1948" t="s">
        <v>2054</v>
      </c>
      <c r="N9" s="2029" t="s">
        <v>2055</v>
      </c>
      <c r="O9" s="2029"/>
      <c r="P9" s="2029"/>
      <c r="Q9" s="2331" t="s">
        <v>2056</v>
      </c>
      <c r="R9" s="2332"/>
      <c r="S9" s="2332"/>
      <c r="T9" s="2333"/>
      <c r="U9" s="2331" t="s">
        <v>2057</v>
      </c>
      <c r="V9" s="2332"/>
      <c r="W9" s="2332"/>
      <c r="X9" s="2333"/>
      <c r="Y9" s="1922" t="s">
        <v>2058</v>
      </c>
      <c r="Z9" s="1923"/>
      <c r="AA9" s="1923"/>
      <c r="AB9" s="1924"/>
    </row>
    <row customHeight="1" ht="41.25">
      <c r="A10" s="905"/>
      <c r="B10" s="905"/>
      <c r="C10" s="905"/>
      <c r="F10" s="1994"/>
      <c r="G10" s="1994"/>
      <c r="H10" s="2053"/>
      <c r="I10" s="1994"/>
      <c r="J10" s="1994"/>
      <c r="K10" s="1994"/>
      <c r="L10" s="1994"/>
      <c r="M10" s="1994"/>
      <c r="N10" s="903" t="s">
        <v>2059</v>
      </c>
      <c r="O10" s="903" t="s">
        <v>2060</v>
      </c>
      <c r="P10" s="904" t="s">
        <v>2061</v>
      </c>
      <c r="Q10" s="915" t="s">
        <v>88</v>
      </c>
      <c r="R10" s="915" t="s">
        <v>2062</v>
      </c>
      <c r="S10" s="915" t="s">
        <v>2063</v>
      </c>
      <c r="T10" s="916" t="s">
        <v>2064</v>
      </c>
      <c r="U10" s="915" t="s">
        <v>88</v>
      </c>
      <c r="V10" s="915" t="s">
        <v>2065</v>
      </c>
      <c r="W10" s="915" t="s">
        <v>2063</v>
      </c>
      <c r="X10" s="916" t="s">
        <v>2064</v>
      </c>
      <c r="Y10" s="281" t="s">
        <v>2066</v>
      </c>
      <c r="Z10" s="1922" t="s">
        <v>87</v>
      </c>
      <c r="AA10" s="1924"/>
      <c r="AB10" s="1050" t="s">
        <v>2067</v>
      </c>
    </row>
    <row s="1673" customFormat="1" customHeight="1" ht="5.25" hidden="1">
      <c r="A11" s="1053"/>
      <c r="B11" s="1053"/>
      <c r="C11" s="1053"/>
      <c r="E11" s="1051"/>
      <c r="F11" s="2060" t="s">
        <v>372</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2068</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2069</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E25FB-D6AF-612B-7F39-18B3C54A691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2047</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294</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2070</v>
      </c>
      <c r="G9" s="2339" t="s">
        <v>2071</v>
      </c>
      <c r="H9" s="2340"/>
      <c r="I9" s="1948" t="s">
        <v>2072</v>
      </c>
      <c r="J9" s="1948"/>
      <c r="K9" s="1948" t="s">
        <v>2073</v>
      </c>
      <c r="L9" s="1948"/>
      <c r="M9" s="1948"/>
      <c r="N9" s="1948"/>
      <c r="O9" s="1948"/>
      <c r="P9" s="1948"/>
      <c r="Q9" s="1948"/>
      <c r="R9" s="1948"/>
      <c r="S9" s="1948"/>
      <c r="T9" s="1948"/>
      <c r="U9" s="1948"/>
      <c r="V9" s="1948"/>
      <c r="W9" s="1948"/>
      <c r="X9" s="1948"/>
      <c r="Y9" s="1948"/>
      <c r="Z9" s="2011" t="s">
        <v>2074</v>
      </c>
      <c r="AA9" s="2012"/>
      <c r="AB9" s="1948" t="s">
        <v>2075</v>
      </c>
      <c r="AC9" s="1948"/>
      <c r="AD9" s="1948"/>
      <c r="AE9" s="1948"/>
      <c r="AF9" s="1994" t="s">
        <v>2076</v>
      </c>
      <c r="AG9" s="1948" t="s">
        <v>2077</v>
      </c>
      <c r="AH9" s="1948"/>
      <c r="AI9" s="1994" t="s">
        <v>2078</v>
      </c>
      <c r="AJ9" s="1948" t="s">
        <v>2079</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2080</v>
      </c>
      <c r="L10" s="1922" t="s">
        <v>2081</v>
      </c>
      <c r="M10" s="1924"/>
      <c r="N10" s="1948" t="s">
        <v>2082</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2083</v>
      </c>
      <c r="M11" s="1994" t="s">
        <v>2084</v>
      </c>
      <c r="N11" s="1948" t="s">
        <v>2085</v>
      </c>
      <c r="O11" s="1948"/>
      <c r="P11" s="2348" t="s">
        <v>2066</v>
      </c>
      <c r="Q11" s="2348" t="s">
        <v>2086</v>
      </c>
      <c r="R11" s="2348" t="s">
        <v>2087</v>
      </c>
      <c r="S11" s="2348" t="s">
        <v>2088</v>
      </c>
      <c r="T11" s="2348"/>
      <c r="U11" s="2348"/>
      <c r="V11" s="2348"/>
      <c r="W11" s="2348"/>
      <c r="X11" s="2348"/>
      <c r="Y11" s="2348"/>
      <c r="Z11" s="2013"/>
      <c r="AA11" s="2014"/>
      <c r="AB11" s="1948" t="s">
        <v>2089</v>
      </c>
      <c r="AC11" s="1948"/>
      <c r="AD11" s="1922" t="s">
        <v>2090</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2091</v>
      </c>
      <c r="K12" s="1948"/>
      <c r="L12" s="2053"/>
      <c r="M12" s="2053"/>
      <c r="N12" s="1948"/>
      <c r="O12" s="1948"/>
      <c r="P12" s="2348"/>
      <c r="Q12" s="2348"/>
      <c r="R12" s="2348"/>
      <c r="S12" s="1135" t="s">
        <v>85</v>
      </c>
      <c r="T12" s="1135" t="s">
        <v>86</v>
      </c>
      <c r="U12" s="1135" t="s">
        <v>84</v>
      </c>
      <c r="V12" s="1135" t="s">
        <v>2092</v>
      </c>
      <c r="W12" s="1135" t="s">
        <v>84</v>
      </c>
      <c r="X12" s="1135" t="s">
        <v>2093</v>
      </c>
      <c r="Y12" s="1135" t="s">
        <v>2094</v>
      </c>
      <c r="Z12" s="2019"/>
      <c r="AA12" s="2020"/>
      <c r="AB12" s="1142" t="s">
        <v>2095</v>
      </c>
      <c r="AC12" s="1142" t="s">
        <v>2096</v>
      </c>
      <c r="AD12" s="1142" t="s">
        <v>2095</v>
      </c>
      <c r="AE12" s="1142" t="s">
        <v>2096</v>
      </c>
      <c r="AF12" s="2053"/>
      <c r="AG12" s="1155" t="s">
        <v>2097</v>
      </c>
      <c r="AH12" s="1155" t="s">
        <v>2098</v>
      </c>
      <c r="AI12" s="2053"/>
      <c r="AJ12" s="1155" t="s">
        <v>2097</v>
      </c>
      <c r="AK12" s="1155" t="s">
        <v>2098</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2099</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BF4E7-CF8E-A5BC-AA11-2832B6D7BE4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2100</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294</v>
      </c>
      <c r="G9" s="2350"/>
      <c r="H9" s="2350"/>
      <c r="I9" s="2350"/>
      <c r="J9" s="2350"/>
      <c r="K9" s="1251"/>
      <c r="L9" s="1158"/>
      <c r="M9" s="1158"/>
      <c r="N9" s="1158"/>
      <c r="O9" s="1158"/>
      <c r="P9" s="1158"/>
      <c r="Q9" s="1158"/>
      <c r="R9" s="1158"/>
      <c r="S9" s="1158"/>
      <c r="T9" s="1158"/>
      <c r="U9" s="1158"/>
      <c r="V9" s="1158"/>
    </row>
    <row customHeight="1" ht="24">
      <c r="E10" s="1158"/>
      <c r="F10" s="2353" t="s">
        <v>87</v>
      </c>
      <c r="G10" s="2358" t="s">
        <v>2101</v>
      </c>
      <c r="H10" s="2356" t="s">
        <v>2102</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2103</v>
      </c>
      <c r="I12" s="1243"/>
      <c r="J12" s="1237"/>
      <c r="K12" s="1245"/>
    </row>
    <row customHeight="1" ht="10.5" hidden="1">
      <c r="F13" s="1237">
        <v>1</v>
      </c>
      <c r="G13" s="1237">
        <v>2</v>
      </c>
      <c r="H13" s="1237">
        <v>3</v>
      </c>
      <c r="I13" s="1237">
        <v>4</v>
      </c>
      <c r="J13" s="1237">
        <v>5</v>
      </c>
      <c r="K13" s="1245"/>
    </row>
    <row customHeight="1" ht="11.25">
      <c r="F14" s="1236" t="s">
        <v>1075</v>
      </c>
      <c r="G14" s="2351" t="s">
        <v>2104</v>
      </c>
      <c r="H14" s="2351"/>
      <c r="I14" s="2351"/>
      <c r="J14" s="2351"/>
      <c r="K14" s="1245"/>
    </row>
    <row customHeight="1" ht="11.25">
      <c r="F15" s="1241">
        <v>1</v>
      </c>
      <c r="G15" s="687" t="s">
        <v>2105</v>
      </c>
      <c r="H15" s="1247">
        <f>SUM(I15:J15)</f>
        <v>0</v>
      </c>
      <c r="I15" s="1247">
        <f>SUM(I16:I27)</f>
        <v>0</v>
      </c>
      <c r="J15" s="1236"/>
      <c r="K15" s="1245"/>
    </row>
    <row customHeight="1" ht="22.5">
      <c r="F16" s="1241" t="s">
        <v>432</v>
      </c>
      <c r="G16" s="1248" t="s">
        <v>1022</v>
      </c>
      <c r="H16" s="1247">
        <f>SUM(I16:J16)</f>
        <v>0</v>
      </c>
      <c r="I16" s="1246"/>
      <c r="J16" s="1236"/>
      <c r="K16" s="1245"/>
    </row>
    <row customHeight="1" ht="22.5">
      <c r="F17" s="1241" t="s">
        <v>444</v>
      </c>
      <c r="G17" s="1248" t="s">
        <v>1027</v>
      </c>
      <c r="H17" s="1247">
        <f>SUM(I17:J17)</f>
        <v>0</v>
      </c>
      <c r="I17" s="1246"/>
      <c r="J17" s="1236"/>
      <c r="K17" s="1245"/>
    </row>
    <row customHeight="1" ht="33.75">
      <c r="F18" s="1241" t="s">
        <v>447</v>
      </c>
      <c r="G18" s="1248" t="s">
        <v>1014</v>
      </c>
      <c r="H18" s="1247">
        <f>SUM(I18:J18)</f>
        <v>0</v>
      </c>
      <c r="I18" s="1246"/>
      <c r="J18" s="1236"/>
      <c r="K18" s="1245"/>
    </row>
    <row customHeight="1" ht="33.75">
      <c r="F19" s="1241" t="s">
        <v>2106</v>
      </c>
      <c r="G19" s="1248" t="s">
        <v>1053</v>
      </c>
      <c r="H19" s="1247">
        <f>SUM(I19:J19)</f>
        <v>0</v>
      </c>
      <c r="I19" s="1246"/>
      <c r="J19" s="1236"/>
      <c r="K19" s="1245"/>
    </row>
    <row customHeight="1" ht="45">
      <c r="F20" s="1241" t="s">
        <v>2107</v>
      </c>
      <c r="G20" s="1248" t="s">
        <v>1058</v>
      </c>
      <c r="H20" s="1247">
        <f>SUM(I20:J20)</f>
        <v>0</v>
      </c>
      <c r="I20" s="1246"/>
      <c r="J20" s="1236"/>
      <c r="K20" s="1245"/>
    </row>
    <row customHeight="1" ht="33.75">
      <c r="F21" s="1241" t="s">
        <v>2108</v>
      </c>
      <c r="G21" s="1248" t="s">
        <v>1065</v>
      </c>
      <c r="H21" s="1247">
        <f>SUM(I21:J21)</f>
        <v>0</v>
      </c>
      <c r="I21" s="1246"/>
      <c r="J21" s="1236"/>
      <c r="K21" s="1245"/>
    </row>
    <row customHeight="1" ht="33.75">
      <c r="F22" s="1241" t="s">
        <v>2109</v>
      </c>
      <c r="G22" s="1248" t="s">
        <v>1072</v>
      </c>
      <c r="H22" s="1247">
        <f>SUM(I22:J22)</f>
        <v>0</v>
      </c>
      <c r="I22" s="1246"/>
      <c r="J22" s="1236"/>
      <c r="K22" s="1245"/>
    </row>
    <row customHeight="1" ht="22.5">
      <c r="F23" s="1241" t="s">
        <v>2110</v>
      </c>
      <c r="G23" s="1248" t="s">
        <v>1077</v>
      </c>
      <c r="H23" s="1247">
        <f>SUM(I23:J23)</f>
        <v>0</v>
      </c>
      <c r="I23" s="1246"/>
      <c r="J23" s="1236"/>
      <c r="K23" s="1245"/>
    </row>
    <row customHeight="1" ht="22.5">
      <c r="F24" s="1241" t="s">
        <v>2111</v>
      </c>
      <c r="G24" s="1248" t="s">
        <v>1048</v>
      </c>
      <c r="H24" s="1247">
        <f>SUM(I24:J24)</f>
        <v>0</v>
      </c>
      <c r="I24" s="1246"/>
      <c r="J24" s="1236"/>
      <c r="K24" s="1245"/>
    </row>
    <row customHeight="1" ht="33.75">
      <c r="F25" s="1241" t="s">
        <v>2112</v>
      </c>
      <c r="G25" s="1248" t="s">
        <v>1115</v>
      </c>
      <c r="H25" s="1247">
        <f>SUM(I25:J25)</f>
        <v>0</v>
      </c>
      <c r="I25" s="1246"/>
      <c r="J25" s="1236"/>
      <c r="K25" s="1245"/>
    </row>
    <row customHeight="1" ht="33.75">
      <c r="F26" s="1241" t="s">
        <v>2113</v>
      </c>
      <c r="G26" s="1248" t="s">
        <v>1117</v>
      </c>
      <c r="H26" s="1247">
        <f>SUM(I26:J26)</f>
        <v>0</v>
      </c>
      <c r="I26" s="1246"/>
      <c r="J26" s="1236"/>
      <c r="K26" s="1245"/>
    </row>
    <row customHeight="1" ht="11.25">
      <c r="F27" s="1241" t="s">
        <v>2114</v>
      </c>
      <c r="G27" s="1248" t="s">
        <v>1026</v>
      </c>
      <c r="H27" s="1247">
        <f>SUM(I27:J27)</f>
        <v>0</v>
      </c>
      <c r="I27" s="1246"/>
      <c r="J27" s="1236"/>
      <c r="K27" s="1245"/>
    </row>
    <row customHeight="1" ht="11.25">
      <c r="F28" s="1241">
        <v>2</v>
      </c>
      <c r="G28" s="687" t="s">
        <v>2115</v>
      </c>
      <c r="H28" s="1247">
        <f>SUM(I28:J28)</f>
        <v>0</v>
      </c>
      <c r="I28" s="1247">
        <f>SUM(I29:I31)</f>
        <v>0</v>
      </c>
      <c r="J28" s="1236"/>
      <c r="K28" s="1245"/>
    </row>
    <row customHeight="1" ht="11.25">
      <c r="F29" s="1241" t="s">
        <v>454</v>
      </c>
      <c r="G29" s="1248" t="s">
        <v>2116</v>
      </c>
      <c r="H29" s="1247">
        <f>SUM(I29:J29)</f>
        <v>0</v>
      </c>
      <c r="I29" s="1246"/>
      <c r="J29" s="1236"/>
      <c r="K29" s="1245"/>
    </row>
    <row customHeight="1" ht="11.25">
      <c r="F30" s="1241" t="s">
        <v>301</v>
      </c>
      <c r="G30" s="1248" t="s">
        <v>1023</v>
      </c>
      <c r="H30" s="1247">
        <f>SUM(I30:J30)</f>
        <v>0</v>
      </c>
      <c r="I30" s="1246"/>
      <c r="J30" s="1236"/>
      <c r="K30" s="1245"/>
    </row>
    <row customHeight="1" ht="11.25">
      <c r="F31" s="1241" t="s">
        <v>304</v>
      </c>
      <c r="G31" s="1248" t="s">
        <v>1071</v>
      </c>
      <c r="H31" s="1247">
        <f>SUM(I31:J31)</f>
        <v>0</v>
      </c>
      <c r="I31" s="1246"/>
      <c r="J31" s="1236"/>
      <c r="K31" s="1245"/>
    </row>
    <row customHeight="1" ht="11.25">
      <c r="F32" s="1241">
        <v>3</v>
      </c>
      <c r="G32" s="687" t="s">
        <v>2117</v>
      </c>
      <c r="H32" s="1247">
        <f>SUM(I32:J32)</f>
        <v>0</v>
      </c>
      <c r="I32" s="1247">
        <f>SUM(I33:I34)</f>
        <v>0</v>
      </c>
      <c r="J32" s="1236"/>
      <c r="K32" s="1245"/>
    </row>
    <row customHeight="1" ht="33.75">
      <c r="F33" s="1241" t="s">
        <v>320</v>
      </c>
      <c r="G33" s="1248" t="s">
        <v>2118</v>
      </c>
      <c r="H33" s="1247">
        <f>SUM(I33:J33)</f>
        <v>0</v>
      </c>
      <c r="I33" s="1246"/>
      <c r="J33" s="1236"/>
      <c r="K33" s="1245"/>
    </row>
    <row customHeight="1" ht="11.25">
      <c r="F34" s="1241" t="s">
        <v>328</v>
      </c>
      <c r="G34" s="1248" t="s">
        <v>2119</v>
      </c>
      <c r="H34" s="1247">
        <f>SUM(I34:J34)</f>
        <v>0</v>
      </c>
      <c r="I34" s="1246"/>
      <c r="J34" s="1236"/>
      <c r="K34" s="1245"/>
    </row>
    <row customHeight="1" ht="11.25">
      <c r="F35" s="1241">
        <v>4</v>
      </c>
      <c r="G35" s="687" t="s">
        <v>2120</v>
      </c>
      <c r="H35" s="1247">
        <f>SUM(I35:J35)</f>
        <v>0</v>
      </c>
      <c r="I35" s="1246"/>
      <c r="J35" s="1236"/>
      <c r="K35" s="1245"/>
    </row>
    <row customHeight="1" ht="11.25">
      <c r="F36" s="1241"/>
      <c r="G36" s="690" t="s">
        <v>2121</v>
      </c>
      <c r="H36" s="1247">
        <f>SUM(I36:J36)</f>
        <v>0</v>
      </c>
      <c r="I36" s="1247">
        <f>SUM(I15,I28,I32,I35)</f>
        <v>0</v>
      </c>
      <c r="J36" s="1236"/>
      <c r="K36" s="1245"/>
    </row>
    <row customHeight="1" ht="27.75">
      <c r="F37" s="1242" t="s">
        <v>1205</v>
      </c>
      <c r="G37" s="2352" t="s">
        <v>2122</v>
      </c>
      <c r="H37" s="2352"/>
      <c r="I37" s="2352"/>
      <c r="J37" s="2352"/>
      <c r="K37" s="1245"/>
    </row>
    <row customHeight="1" ht="22.5">
      <c r="F38" s="1241" t="s">
        <v>113</v>
      </c>
      <c r="G38" s="687" t="s">
        <v>2123</v>
      </c>
      <c r="H38" s="1247">
        <f>SUM(I38:J38)</f>
        <v>0</v>
      </c>
      <c r="I38" s="1247">
        <f>SUM(I39,I44,I47)</f>
        <v>0</v>
      </c>
      <c r="J38" s="1236"/>
      <c r="K38" s="1245"/>
    </row>
    <row customHeight="1" ht="11.25">
      <c r="F39" s="1241" t="s">
        <v>432</v>
      </c>
      <c r="G39" s="1248" t="s">
        <v>2105</v>
      </c>
      <c r="H39" s="1247">
        <f>SUM(I39:J39)</f>
        <v>0</v>
      </c>
      <c r="I39" s="1247">
        <f>SUM(I40:I43)</f>
        <v>0</v>
      </c>
      <c r="J39" s="1236"/>
      <c r="K39" s="1245"/>
    </row>
    <row customHeight="1" ht="22.5">
      <c r="F40" s="1241" t="s">
        <v>442</v>
      </c>
      <c r="G40" s="1249" t="s">
        <v>2124</v>
      </c>
      <c r="H40" s="1247">
        <f>SUM(I40:J40)</f>
        <v>0</v>
      </c>
      <c r="I40" s="1246"/>
      <c r="J40" s="1236"/>
      <c r="K40" s="1245"/>
    </row>
    <row customHeight="1" ht="11.25">
      <c r="F41" s="1241" t="s">
        <v>2125</v>
      </c>
      <c r="G41" s="1249" t="s">
        <v>1015</v>
      </c>
      <c r="H41" s="1247">
        <f>SUM(I41:J41)</f>
        <v>0</v>
      </c>
      <c r="I41" s="1246"/>
      <c r="J41" s="1236"/>
      <c r="K41" s="1245"/>
    </row>
    <row customHeight="1" ht="11.25">
      <c r="F42" s="1241" t="s">
        <v>2126</v>
      </c>
      <c r="G42" s="1249" t="s">
        <v>2127</v>
      </c>
      <c r="H42" s="1247">
        <f>SUM(I42:J42)</f>
        <v>0</v>
      </c>
      <c r="I42" s="1246"/>
      <c r="J42" s="1236"/>
      <c r="K42" s="1245"/>
    </row>
    <row customHeight="1" ht="33.75">
      <c r="F43" s="1241" t="s">
        <v>2128</v>
      </c>
      <c r="G43" s="1249" t="s">
        <v>2129</v>
      </c>
      <c r="H43" s="1247">
        <f>SUM(I43:J43)</f>
        <v>0</v>
      </c>
      <c r="I43" s="1246"/>
      <c r="J43" s="1236"/>
      <c r="K43" s="1245"/>
    </row>
    <row customHeight="1" ht="11.25">
      <c r="F44" s="1241" t="s">
        <v>444</v>
      </c>
      <c r="G44" s="1248" t="s">
        <v>2117</v>
      </c>
      <c r="H44" s="1247">
        <f>SUM(I44:J44)</f>
        <v>0</v>
      </c>
      <c r="I44" s="1247">
        <f>SUM(I45:I46)</f>
        <v>0</v>
      </c>
      <c r="J44" s="1236"/>
      <c r="K44" s="1245"/>
    </row>
    <row customHeight="1" ht="45">
      <c r="F45" s="1241" t="s">
        <v>445</v>
      </c>
      <c r="G45" s="1249" t="s">
        <v>2118</v>
      </c>
      <c r="H45" s="1247">
        <f>SUM(I45:J45)</f>
        <v>0</v>
      </c>
      <c r="I45" s="1246"/>
      <c r="J45" s="1236"/>
      <c r="K45" s="1245"/>
    </row>
    <row customHeight="1" ht="11.25">
      <c r="F46" s="1241" t="s">
        <v>2130</v>
      </c>
      <c r="G46" s="1249" t="s">
        <v>2119</v>
      </c>
      <c r="H46" s="1247">
        <f>SUM(I46:J46)</f>
        <v>0</v>
      </c>
      <c r="I46" s="1246"/>
      <c r="J46" s="1236"/>
      <c r="K46" s="1245"/>
    </row>
    <row customHeight="1" ht="11.25">
      <c r="F47" s="1241" t="s">
        <v>447</v>
      </c>
      <c r="G47" s="1248" t="s">
        <v>2131</v>
      </c>
      <c r="H47" s="1247">
        <f>SUM(I47:J47)</f>
        <v>0</v>
      </c>
      <c r="I47" s="1246"/>
      <c r="J47" s="1236"/>
      <c r="K47" s="1245"/>
    </row>
    <row customHeight="1" ht="22.5">
      <c r="F48" s="1241" t="s">
        <v>101</v>
      </c>
      <c r="G48" s="687" t="s">
        <v>2132</v>
      </c>
      <c r="H48" s="1247">
        <f>SUM(I48:J48)</f>
        <v>0</v>
      </c>
      <c r="I48" s="1247">
        <f>SUM(I49,I54,I57)</f>
        <v>0</v>
      </c>
      <c r="J48" s="1236"/>
      <c r="K48" s="1245"/>
    </row>
    <row customHeight="1" ht="11.25">
      <c r="F49" s="1241" t="s">
        <v>454</v>
      </c>
      <c r="G49" s="1248" t="s">
        <v>2105</v>
      </c>
      <c r="H49" s="1247">
        <f>SUM(I49:J49)</f>
        <v>0</v>
      </c>
      <c r="I49" s="1247">
        <f>SUM(I50:I53)</f>
        <v>0</v>
      </c>
      <c r="J49" s="1236"/>
      <c r="K49" s="1245"/>
    </row>
    <row customHeight="1" ht="22.5">
      <c r="F50" s="1241" t="s">
        <v>456</v>
      </c>
      <c r="G50" s="1249" t="s">
        <v>2124</v>
      </c>
      <c r="H50" s="1247">
        <f>SUM(I50:J50)</f>
        <v>0</v>
      </c>
      <c r="I50" s="1246"/>
      <c r="J50" s="1236"/>
      <c r="K50" s="1245"/>
    </row>
    <row customHeight="1" ht="11.25">
      <c r="F51" s="1241" t="s">
        <v>1873</v>
      </c>
      <c r="G51" s="1249" t="s">
        <v>1015</v>
      </c>
      <c r="H51" s="1247">
        <f>SUM(I51:J51)</f>
        <v>0</v>
      </c>
      <c r="I51" s="1246"/>
      <c r="J51" s="1236"/>
      <c r="K51" s="1245"/>
    </row>
    <row customHeight="1" ht="11.25">
      <c r="F52" s="1241" t="s">
        <v>2133</v>
      </c>
      <c r="G52" s="1249" t="s">
        <v>2127</v>
      </c>
      <c r="H52" s="1247">
        <f>SUM(I52:J52)</f>
        <v>0</v>
      </c>
      <c r="I52" s="1246"/>
      <c r="J52" s="1236"/>
      <c r="K52" s="1245"/>
    </row>
    <row customHeight="1" ht="33.75">
      <c r="F53" s="1241" t="s">
        <v>2134</v>
      </c>
      <c r="G53" s="1249" t="s">
        <v>2129</v>
      </c>
      <c r="H53" s="1247">
        <f>SUM(I53:J53)</f>
        <v>0</v>
      </c>
      <c r="I53" s="1246"/>
      <c r="J53" s="1236"/>
      <c r="K53" s="1245"/>
    </row>
    <row customHeight="1" ht="11.25">
      <c r="F54" s="1241" t="s">
        <v>301</v>
      </c>
      <c r="G54" s="1248" t="s">
        <v>2117</v>
      </c>
      <c r="H54" s="1247">
        <f>SUM(I54:J54)</f>
        <v>0</v>
      </c>
      <c r="I54" s="1247">
        <f>SUM(I55:I56)</f>
        <v>0</v>
      </c>
      <c r="J54" s="1236"/>
      <c r="K54" s="1245"/>
    </row>
    <row customHeight="1" ht="45">
      <c r="F55" s="1241" t="s">
        <v>1373</v>
      </c>
      <c r="G55" s="1249" t="s">
        <v>2118</v>
      </c>
      <c r="H55" s="1247">
        <f>SUM(I55:J55)</f>
        <v>0</v>
      </c>
      <c r="I55" s="1246"/>
      <c r="J55" s="1236"/>
      <c r="K55" s="1245"/>
    </row>
    <row customHeight="1" ht="11.25">
      <c r="F56" s="1241" t="s">
        <v>1378</v>
      </c>
      <c r="G56" s="1249" t="s">
        <v>2119</v>
      </c>
      <c r="H56" s="1247">
        <f>SUM(I56:J56)</f>
        <v>0</v>
      </c>
      <c r="I56" s="1246"/>
      <c r="J56" s="1236"/>
      <c r="K56" s="1245"/>
    </row>
    <row customHeight="1" ht="11.25">
      <c r="F57" s="1241" t="s">
        <v>304</v>
      </c>
      <c r="G57" s="1248" t="s">
        <v>2131</v>
      </c>
      <c r="H57" s="1247">
        <f>SUM(I57:J57)</f>
        <v>0</v>
      </c>
      <c r="I57" s="1246"/>
      <c r="J57" s="1236"/>
      <c r="K57" s="1245"/>
    </row>
    <row customHeight="1" ht="11.25">
      <c r="F58" s="1241"/>
      <c r="G58" s="1250" t="s">
        <v>2121</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A2434-FB6D-2379-841C-16DFF3343535}"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2135</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2136</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294</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2137</v>
      </c>
      <c r="H11" s="2366" t="s">
        <v>2138</v>
      </c>
      <c r="I11" s="2366" t="s">
        <v>2139</v>
      </c>
      <c r="J11" s="2367"/>
      <c r="K11" s="2367"/>
      <c r="L11" s="2367"/>
      <c r="M11" s="2367"/>
      <c r="N11" s="2367"/>
      <c r="O11" s="2029" t="s">
        <v>2140</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2140</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2140</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2141</v>
      </c>
      <c r="P12" s="2029"/>
      <c r="Q12" s="2029"/>
      <c r="R12" s="2029"/>
      <c r="S12" s="2029" t="s">
        <v>2142</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2143</v>
      </c>
      <c r="BU12" s="2300"/>
      <c r="BV12" s="2300"/>
      <c r="BW12" s="2301"/>
      <c r="BX12" s="2299" t="s">
        <v>2144</v>
      </c>
      <c r="BY12" s="2300"/>
      <c r="BZ12" s="2300"/>
      <c r="CA12" s="2301"/>
      <c r="CB12" s="2299" t="s">
        <v>2145</v>
      </c>
      <c r="CC12" s="2301"/>
      <c r="CD12" s="2299" t="s">
        <v>2146</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2147</v>
      </c>
      <c r="CZ12" s="2300"/>
      <c r="DA12" s="2300"/>
      <c r="DB12" s="2300"/>
      <c r="DC12" s="2300"/>
      <c r="DD12" s="2301"/>
      <c r="DE12" s="2299" t="s">
        <v>2148</v>
      </c>
      <c r="DF12" s="2301"/>
      <c r="DG12" s="2299" t="s">
        <v>2146</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2149</v>
      </c>
      <c r="P13" s="2029"/>
      <c r="Q13" s="2029"/>
      <c r="R13" s="2029"/>
      <c r="S13" s="2243" t="s">
        <v>2150</v>
      </c>
      <c r="T13" s="2363"/>
      <c r="U13" s="1948" t="s">
        <v>2151</v>
      </c>
      <c r="V13" s="1948"/>
      <c r="W13" s="1948"/>
      <c r="X13" s="1948"/>
      <c r="Y13" s="1948" t="s">
        <v>2152</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2153</v>
      </c>
      <c r="BU13" s="2363"/>
      <c r="BV13" s="2243" t="s">
        <v>2154</v>
      </c>
      <c r="BW13" s="2363"/>
      <c r="BX13" s="2243" t="s">
        <v>2155</v>
      </c>
      <c r="BY13" s="2363"/>
      <c r="BZ13" s="2243" t="s">
        <v>2156</v>
      </c>
      <c r="CA13" s="2363"/>
      <c r="CB13" s="2243" t="s">
        <v>2157</v>
      </c>
      <c r="CC13" s="2363"/>
      <c r="CD13" s="2243" t="s">
        <v>2158</v>
      </c>
      <c r="CE13" s="2363"/>
      <c r="CF13" s="2243" t="s">
        <v>2159</v>
      </c>
      <c r="CG13" s="2363"/>
      <c r="CH13" s="2299" t="s">
        <v>2160</v>
      </c>
      <c r="CI13" s="2300"/>
      <c r="CJ13" s="2300"/>
      <c r="CK13" s="2301"/>
      <c r="CL13" s="2365"/>
      <c r="CM13" s="2362"/>
      <c r="CN13" s="2362"/>
      <c r="CO13" s="2362"/>
      <c r="CP13" s="2362"/>
      <c r="CQ13" s="2362"/>
      <c r="CR13" s="2362"/>
      <c r="CS13" s="2362"/>
      <c r="CT13" s="2362"/>
      <c r="CU13" s="2362"/>
      <c r="CV13" s="2362"/>
      <c r="CW13" s="2362"/>
      <c r="CX13" s="2382"/>
      <c r="CY13" s="2243" t="s">
        <v>2161</v>
      </c>
      <c r="CZ13" s="2363"/>
      <c r="DA13" s="2243" t="s">
        <v>2162</v>
      </c>
      <c r="DB13" s="2363"/>
      <c r="DC13" s="2243" t="s">
        <v>2163</v>
      </c>
      <c r="DD13" s="2363"/>
      <c r="DE13" s="2243" t="s">
        <v>2164</v>
      </c>
      <c r="DF13" s="2363"/>
      <c r="DG13" s="2299" t="s">
        <v>2165</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2166</v>
      </c>
      <c r="P14" s="2363"/>
      <c r="Q14" s="2243" t="s">
        <v>2167</v>
      </c>
      <c r="R14" s="2363"/>
      <c r="S14" s="2244"/>
      <c r="T14" s="2030"/>
      <c r="U14" s="2243" t="s">
        <v>1958</v>
      </c>
      <c r="V14" s="2363"/>
      <c r="W14" s="2243" t="s">
        <v>1961</v>
      </c>
      <c r="X14" s="2363"/>
      <c r="Y14" s="2243" t="s">
        <v>1958</v>
      </c>
      <c r="Z14" s="2363"/>
      <c r="AA14" s="2243" t="s">
        <v>1968</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2168</v>
      </c>
      <c r="CI14" s="2363"/>
      <c r="CJ14" s="2243" t="s">
        <v>2169</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2170</v>
      </c>
      <c r="DH14" s="2363"/>
      <c r="DI14" s="2243" t="s">
        <v>2171</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1948</v>
      </c>
      <c r="P16" s="2301"/>
      <c r="Q16" s="2299" t="s">
        <v>1950</v>
      </c>
      <c r="R16" s="2301"/>
      <c r="S16" s="2299" t="s">
        <v>1954</v>
      </c>
      <c r="T16" s="2301"/>
      <c r="U16" s="2299" t="s">
        <v>1959</v>
      </c>
      <c r="V16" s="2301"/>
      <c r="W16" s="2299" t="s">
        <v>1962</v>
      </c>
      <c r="X16" s="2301"/>
      <c r="Y16" s="2299" t="s">
        <v>1966</v>
      </c>
      <c r="Z16" s="2301"/>
      <c r="AA16" s="2299" t="s">
        <v>1969</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1655</v>
      </c>
      <c r="BU16" s="2301"/>
      <c r="BV16" s="2299" t="s">
        <v>1655</v>
      </c>
      <c r="BW16" s="2301"/>
      <c r="BX16" s="2299" t="s">
        <v>1655</v>
      </c>
      <c r="BY16" s="2301"/>
      <c r="BZ16" s="2299" t="s">
        <v>1655</v>
      </c>
      <c r="CA16" s="2301"/>
      <c r="CB16" s="2299" t="s">
        <v>2172</v>
      </c>
      <c r="CC16" s="2301"/>
      <c r="CD16" s="2299" t="s">
        <v>1655</v>
      </c>
      <c r="CE16" s="2301"/>
      <c r="CF16" s="2299" t="s">
        <v>2173</v>
      </c>
      <c r="CG16" s="2301"/>
      <c r="CH16" s="2299" t="s">
        <v>2174</v>
      </c>
      <c r="CI16" s="2301"/>
      <c r="CJ16" s="2299" t="s">
        <v>2174</v>
      </c>
      <c r="CK16" s="2301"/>
      <c r="CL16" s="2365"/>
      <c r="CM16" s="2362"/>
      <c r="CN16" s="2362"/>
      <c r="CO16" s="2362"/>
      <c r="CP16" s="2362"/>
      <c r="CQ16" s="2362"/>
      <c r="CR16" s="2362"/>
      <c r="CS16" s="2362"/>
      <c r="CT16" s="2362"/>
      <c r="CU16" s="2362"/>
      <c r="CV16" s="2362"/>
      <c r="CW16" s="2362"/>
      <c r="CX16" s="2382"/>
      <c r="CY16" s="2243" t="s">
        <v>1655</v>
      </c>
      <c r="CZ16" s="2363"/>
      <c r="DA16" s="2243" t="s">
        <v>1655</v>
      </c>
      <c r="DB16" s="2363"/>
      <c r="DC16" s="2243" t="s">
        <v>1655</v>
      </c>
      <c r="DD16" s="2363"/>
      <c r="DE16" s="2299" t="s">
        <v>2172</v>
      </c>
      <c r="DF16" s="2301"/>
      <c r="DG16" s="2299" t="s">
        <v>2175</v>
      </c>
      <c r="DH16" s="2301"/>
      <c r="DI16" s="2299" t="s">
        <v>2175</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2176</v>
      </c>
      <c r="P17" s="1194" t="s">
        <v>2177</v>
      </c>
      <c r="Q17" s="1194" t="s">
        <v>2176</v>
      </c>
      <c r="R17" s="1194" t="s">
        <v>2177</v>
      </c>
      <c r="S17" s="1194" t="s">
        <v>2176</v>
      </c>
      <c r="T17" s="1194" t="s">
        <v>2177</v>
      </c>
      <c r="U17" s="1194" t="s">
        <v>2176</v>
      </c>
      <c r="V17" s="1194" t="s">
        <v>2177</v>
      </c>
      <c r="W17" s="1194" t="s">
        <v>2176</v>
      </c>
      <c r="X17" s="1194" t="s">
        <v>2177</v>
      </c>
      <c r="Y17" s="1194" t="s">
        <v>2176</v>
      </c>
      <c r="Z17" s="1194" t="s">
        <v>2177</v>
      </c>
      <c r="AA17" s="1194" t="s">
        <v>2176</v>
      </c>
      <c r="AB17" s="1194" t="s">
        <v>2177</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2176</v>
      </c>
      <c r="BU17" s="1194" t="s">
        <v>2177</v>
      </c>
      <c r="BV17" s="1194" t="s">
        <v>2176</v>
      </c>
      <c r="BW17" s="1194" t="s">
        <v>2177</v>
      </c>
      <c r="BX17" s="1194" t="s">
        <v>2176</v>
      </c>
      <c r="BY17" s="1194" t="s">
        <v>2177</v>
      </c>
      <c r="BZ17" s="1194" t="s">
        <v>2176</v>
      </c>
      <c r="CA17" s="1194" t="s">
        <v>2177</v>
      </c>
      <c r="CB17" s="1194" t="s">
        <v>2176</v>
      </c>
      <c r="CC17" s="1194" t="s">
        <v>2177</v>
      </c>
      <c r="CD17" s="1194" t="s">
        <v>2176</v>
      </c>
      <c r="CE17" s="1194" t="s">
        <v>2177</v>
      </c>
      <c r="CF17" s="1194" t="s">
        <v>2176</v>
      </c>
      <c r="CG17" s="1194" t="s">
        <v>2177</v>
      </c>
      <c r="CH17" s="1194" t="s">
        <v>2176</v>
      </c>
      <c r="CI17" s="1194" t="s">
        <v>2177</v>
      </c>
      <c r="CJ17" s="1194" t="s">
        <v>2176</v>
      </c>
      <c r="CK17" s="1194" t="s">
        <v>2177</v>
      </c>
      <c r="CL17" s="2365"/>
      <c r="CM17" s="2362"/>
      <c r="CN17" s="2362"/>
      <c r="CO17" s="2362"/>
      <c r="CP17" s="2362"/>
      <c r="CQ17" s="2362"/>
      <c r="CR17" s="2362"/>
      <c r="CS17" s="2362"/>
      <c r="CT17" s="2362"/>
      <c r="CU17" s="2362"/>
      <c r="CV17" s="2362"/>
      <c r="CW17" s="2362"/>
      <c r="CX17" s="2382"/>
      <c r="CY17" s="1194" t="s">
        <v>2176</v>
      </c>
      <c r="CZ17" s="1194" t="s">
        <v>2177</v>
      </c>
      <c r="DA17" s="1194" t="s">
        <v>2176</v>
      </c>
      <c r="DB17" s="1194" t="s">
        <v>2177</v>
      </c>
      <c r="DC17" s="1194" t="s">
        <v>2176</v>
      </c>
      <c r="DD17" s="1194" t="s">
        <v>2177</v>
      </c>
      <c r="DE17" s="1194" t="s">
        <v>2176</v>
      </c>
      <c r="DF17" s="1194" t="s">
        <v>2177</v>
      </c>
      <c r="DG17" s="1194" t="s">
        <v>2176</v>
      </c>
      <c r="DH17" s="1194" t="s">
        <v>2177</v>
      </c>
      <c r="DI17" s="1194" t="s">
        <v>2176</v>
      </c>
      <c r="DJ17" s="1194" t="s">
        <v>2177</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372</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3D30D-E37B-3D15-2E58-AFBE709E892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126</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2178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2179</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1700</v>
      </c>
      <c r="U5" s="280"/>
      <c r="V5" s="2304"/>
      <c r="W5" s="2305"/>
      <c r="X5" s="2305"/>
      <c r="Y5" s="2305"/>
      <c r="Z5" s="2305"/>
      <c r="AA5" s="2305"/>
      <c r="AB5" s="2306"/>
      <c r="AC5" s="2307"/>
      <c r="AD5" s="2308"/>
      <c r="AE5" s="2308"/>
      <c r="AF5" s="2308"/>
      <c r="AG5" s="2308"/>
      <c r="AH5" s="2308"/>
      <c r="AI5" s="2308"/>
      <c r="AJ5" s="2309"/>
      <c r="AK5" s="1279" t="s">
        <v>1701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1702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1703</v>
      </c>
      <c r="U9" s="359"/>
      <c r="V9" s="359"/>
      <c r="W9" s="359"/>
      <c r="X9" s="359"/>
      <c r="Y9" s="359"/>
      <c r="Z9" s="359"/>
      <c r="AA9" s="359"/>
      <c r="AB9" s="359"/>
      <c r="AC9" s="359"/>
      <c r="AD9" s="359"/>
      <c r="AE9" s="359"/>
      <c r="AF9" s="359"/>
      <c r="AG9" s="359"/>
      <c r="AH9" s="359"/>
      <c r="AI9" s="359"/>
      <c r="AJ9" s="359"/>
      <c r="AK9" s="1279" t="s">
        <v>1704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45280.38684027778</v>
      </c>
      <c r="W28" s="2179"/>
      <c r="X28" s="2179"/>
      <c r="Y28" s="2179"/>
      <c r="Z28" s="2179"/>
      <c r="AA28" s="2179"/>
      <c r="AB28" s="314"/>
      <c r="AC28" s="2179" t="str">
        <f>IF(TITLE_DATE_CHANGE_PERIOD="",IF(TITLE_DATE_PR="","",TITLE_DATE_PR),TITLE_DATE_CHANGE_PERIOD)</f>
        <v>45280.38684027778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81/1</v>
      </c>
      <c r="W29" s="2166"/>
      <c r="X29" s="2166"/>
      <c r="Y29" s="2166"/>
      <c r="Z29" s="2166"/>
      <c r="AA29" s="2166"/>
      <c r="AB29" s="314"/>
      <c r="AC29" s="2166" t="str">
        <f>IF(TITLE_NUMBER_PR_CHANGE="",IF(TITLE_NUMBER_PR="","",TITLE_NUMBER_PR),TITLE_NUMBER_PR_CHANGE)</f>
        <v>81/1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45280.38684027778</v>
      </c>
      <c r="W32" s="2179"/>
      <c r="X32" s="2179"/>
      <c r="Y32" s="2179"/>
      <c r="Z32" s="2179"/>
      <c r="AA32" s="2179"/>
      <c r="AB32" s="314"/>
      <c r="AC32" s="2179" t="str">
        <f>IF(TITLE_DATE_CHANGE_PERIOD="",IF(TITLE_DATE_PR="","",TITLE_DATE_PR),TITLE_DATE_CHANGE_PERIOD)</f>
        <v>45280.38684027778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81/1</v>
      </c>
      <c r="W33" s="2166"/>
      <c r="X33" s="2166"/>
      <c r="Y33" s="2166"/>
      <c r="Z33" s="2166"/>
      <c r="AA33" s="2166"/>
      <c r="AB33" s="314"/>
      <c r="AC33" s="2166" t="str">
        <f>IF(TITLE_NUMBER_PR_CHANGE="",IF(TITLE_NUMBER_PR="","",TITLE_NUMBER_PR),TITLE_NUMBER_PR_CHANGE)</f>
        <v>81/1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87</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2180</v>
      </c>
      <c r="W38" s="2177" t="s">
        <v>2181</v>
      </c>
      <c r="X38" s="2178"/>
      <c r="Y38" s="2177" t="s">
        <v>496</v>
      </c>
      <c r="Z38" s="2184"/>
      <c r="AA38" s="2178"/>
      <c r="AB38" s="2193"/>
      <c r="AC38" s="1506" t="s">
        <v>2180</v>
      </c>
      <c r="AD38" s="2177" t="s">
        <v>2181</v>
      </c>
      <c r="AE38" s="2178"/>
      <c r="AF38" s="2177" t="s">
        <v>496</v>
      </c>
      <c r="AG38" s="2184"/>
      <c r="AH38" s="2178"/>
      <c r="AI38" s="2193"/>
      <c r="AJ38" s="2196"/>
      <c r="AK38" s="1948"/>
    </row>
    <row customHeight="1" ht="86.25">
      <c r="A39" s="1393"/>
      <c r="B39" s="1393" t="s">
        <v>138</v>
      </c>
      <c r="C39" s="1393" t="s">
        <v>139</v>
      </c>
      <c r="D39" s="1393" t="s">
        <v>140</v>
      </c>
      <c r="E39" s="1387" t="s">
        <v>497</v>
      </c>
      <c r="F39" s="1387" t="s">
        <v>498</v>
      </c>
      <c r="G39" s="1387" t="s">
        <v>499</v>
      </c>
      <c r="H39" s="1387"/>
      <c r="I39" s="1387" t="s">
        <v>1707</v>
      </c>
      <c r="J39" s="1387" t="s">
        <v>502</v>
      </c>
      <c r="K39" s="1387" t="s">
        <v>1708</v>
      </c>
      <c r="L39" s="1387" t="s">
        <v>478</v>
      </c>
      <c r="Q39" s="368"/>
      <c r="R39" s="368"/>
      <c r="S39" s="2188"/>
      <c r="T39" s="2029"/>
      <c r="U39" s="282"/>
      <c r="V39" s="1506" t="s">
        <v>2182</v>
      </c>
      <c r="W39" s="1230" t="s">
        <v>2183</v>
      </c>
      <c r="X39" s="1230" t="s">
        <v>2184</v>
      </c>
      <c r="Y39" s="1512" t="s">
        <v>506</v>
      </c>
      <c r="Z39" s="2185" t="s">
        <v>507</v>
      </c>
      <c r="AA39" s="2186"/>
      <c r="AB39" s="2194"/>
      <c r="AC39" s="1506" t="s">
        <v>2182</v>
      </c>
      <c r="AD39" s="1230" t="s">
        <v>2183</v>
      </c>
      <c r="AE39" s="1230" t="s">
        <v>2184</v>
      </c>
      <c r="AF39" s="1512"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113</v>
      </c>
      <c r="T40" s="1274" t="s">
        <v>101</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126</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245</v>
      </c>
      <c r="B42" s="1386" t="s">
        <v>246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245</v>
      </c>
      <c r="B43" s="1386" t="s">
        <v>246</v>
      </c>
      <c r="C43" s="1386" t="s">
        <v>247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2178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2179</v>
      </c>
      <c r="AM43" s="498"/>
      <c r="AN43" s="498" t="str">
        <f>IF(T43="","",T43)</f>
        <v>Наименование централизованной системы горячего водоснабжения</v>
      </c>
      <c r="AO43" s="498"/>
      <c r="AP43" s="498"/>
    </row>
    <row customHeight="1" ht="23.25">
      <c r="A44" s="1386" t="s">
        <v>245</v>
      </c>
      <c r="B44" s="1386" t="s">
        <v>246</v>
      </c>
      <c r="C44" s="1386" t="s">
        <v>247</v>
      </c>
      <c r="D44" s="1386" t="s">
        <v>2185</v>
      </c>
      <c r="E44" s="2174"/>
      <c r="F44" s="2174"/>
      <c r="G44" s="2174"/>
      <c r="H44" s="2174"/>
      <c r="I44" s="2171" t="str">
        <f>S43&amp;".1"</f>
        <v>...1</v>
      </c>
      <c r="J44" s="1386"/>
      <c r="K44" s="1386"/>
      <c r="L44" s="1387"/>
      <c r="P44" s="2172">
        <v>1</v>
      </c>
      <c r="Q44" s="1504"/>
      <c r="R44" s="344"/>
      <c r="S44" s="1516" t="str">
        <f>$I44</f>
        <v>...1</v>
      </c>
      <c r="T44" s="266" t="s">
        <v>1700</v>
      </c>
      <c r="U44" s="280"/>
      <c r="V44" s="2304"/>
      <c r="W44" s="2305"/>
      <c r="X44" s="2305"/>
      <c r="Y44" s="2305"/>
      <c r="Z44" s="2305"/>
      <c r="AA44" s="2305"/>
      <c r="AB44" s="2306"/>
      <c r="AC44" s="2307"/>
      <c r="AD44" s="2308"/>
      <c r="AE44" s="2308"/>
      <c r="AF44" s="2308"/>
      <c r="AG44" s="2308"/>
      <c r="AH44" s="2308"/>
      <c r="AI44" s="2308"/>
      <c r="AJ44" s="2309"/>
      <c r="AK44" s="1279" t="s">
        <v>1701</v>
      </c>
      <c r="AM44" s="498"/>
      <c r="AN44" s="498" t="str">
        <f>IF(T44="","",T44)</f>
        <v>Наименование признака дифференциации</v>
      </c>
      <c r="AO44" s="498"/>
      <c r="AP44" s="498"/>
    </row>
    <row customHeight="1" ht="23.25">
      <c r="A45" s="1386" t="s">
        <v>245</v>
      </c>
      <c r="B45" s="1386" t="s">
        <v>246</v>
      </c>
      <c r="C45" s="1386" t="s">
        <v>247</v>
      </c>
      <c r="D45" s="1386" t="s">
        <v>2185</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1702</v>
      </c>
      <c r="AM45" s="498"/>
      <c r="AN45" s="498" t="str">
        <f>IF(T45="","",T45)</f>
        <v>Группа потребителей</v>
      </c>
      <c r="AO45" s="498"/>
      <c r="AP45" s="498"/>
    </row>
    <row customHeight="1" ht="23.25">
      <c r="A46" s="1386" t="s">
        <v>245</v>
      </c>
      <c r="B46" s="1386" t="s">
        <v>246</v>
      </c>
      <c r="C46" s="1386" t="s">
        <v>247</v>
      </c>
      <c r="D46" s="1386" t="s">
        <v>2185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245</v>
      </c>
      <c r="B47" s="1386" t="s">
        <v>246</v>
      </c>
      <c r="C47" s="1386" t="s">
        <v>247</v>
      </c>
      <c r="D47" s="1386" t="s">
        <v>2185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245</v>
      </c>
      <c r="B48" s="1386" t="s">
        <v>246</v>
      </c>
      <c r="C48" s="1386" t="s">
        <v>247</v>
      </c>
      <c r="D48" s="1386" t="s">
        <v>2185</v>
      </c>
      <c r="E48" s="2174"/>
      <c r="F48" s="2174"/>
      <c r="G48" s="2174"/>
      <c r="H48" s="2174"/>
      <c r="I48" s="2201"/>
      <c r="J48" s="2171"/>
      <c r="K48" s="1386"/>
      <c r="L48" s="1387"/>
      <c r="P48" s="2172"/>
      <c r="Q48" s="2172"/>
      <c r="R48" s="344"/>
      <c r="S48" s="1301"/>
      <c r="T48" s="268" t="s">
        <v>1703</v>
      </c>
      <c r="U48" s="359"/>
      <c r="V48" s="359"/>
      <c r="W48" s="359"/>
      <c r="X48" s="359"/>
      <c r="Y48" s="359"/>
      <c r="Z48" s="359"/>
      <c r="AA48" s="359"/>
      <c r="AB48" s="359"/>
      <c r="AC48" s="359"/>
      <c r="AD48" s="359"/>
      <c r="AE48" s="359"/>
      <c r="AF48" s="359"/>
      <c r="AG48" s="359"/>
      <c r="AH48" s="359"/>
      <c r="AI48" s="359"/>
      <c r="AJ48" s="359"/>
      <c r="AK48" s="1279" t="s">
        <v>1704</v>
      </c>
      <c r="AM48" s="498"/>
      <c r="AN48" s="498" t="str">
        <f>IF(T48="","",T48)</f>
        <v>Добавить значение признака дифференциации</v>
      </c>
      <c r="AO48" s="498"/>
      <c r="AP48" s="498"/>
    </row>
    <row customHeight="1" ht="21">
      <c r="A49" s="1386" t="s">
        <v>245</v>
      </c>
      <c r="B49" s="1386" t="s">
        <v>246</v>
      </c>
      <c r="C49" s="1386" t="s">
        <v>247</v>
      </c>
      <c r="D49" s="1386" t="s">
        <v>2185</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245</v>
      </c>
      <c r="B50" s="1386" t="s">
        <v>246</v>
      </c>
      <c r="C50" s="1386" t="s">
        <v>247</v>
      </c>
      <c r="D50" s="1386" t="s">
        <v>2185</v>
      </c>
      <c r="E50" s="2174"/>
      <c r="F50" s="2174"/>
      <c r="G50" s="2174"/>
      <c r="H50" s="2173"/>
      <c r="I50" s="1386"/>
      <c r="J50" s="1386"/>
      <c r="K50" s="1386"/>
      <c r="L50" s="1387"/>
      <c r="M50" s="1388"/>
      <c r="N50" s="1388"/>
      <c r="O50" s="535"/>
      <c r="P50" s="348"/>
      <c r="Q50" s="367"/>
      <c r="R50" s="343"/>
      <c r="S50" s="1301"/>
      <c r="T50" s="364" t="s">
        <v>1705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245</v>
      </c>
      <c r="B51" s="1366" t="s">
        <v>246</v>
      </c>
      <c r="C51" s="1337"/>
      <c r="D51" s="1337"/>
      <c r="E51" s="2174"/>
      <c r="F51" s="2173"/>
      <c r="G51" s="1337"/>
      <c r="H51" s="1337"/>
      <c r="I51" s="1337"/>
      <c r="J51" s="1337"/>
      <c r="K51" s="1337"/>
      <c r="L51" s="1517"/>
      <c r="M51" s="1344"/>
      <c r="N51" s="1344"/>
      <c r="P51" s="1339"/>
      <c r="Q51" s="1340"/>
      <c r="R51" s="1339"/>
      <c r="S51" s="1345"/>
      <c r="T51" s="1348" t="s">
        <v>240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245</v>
      </c>
      <c r="B52" s="1366"/>
      <c r="C52" s="1366"/>
      <c r="D52" s="1366"/>
      <c r="E52" s="2173"/>
      <c r="F52" s="1366"/>
      <c r="G52" s="1366"/>
      <c r="H52" s="1366"/>
      <c r="I52" s="1366"/>
      <c r="J52" s="1366"/>
      <c r="K52" s="1366"/>
      <c r="L52" s="1369"/>
      <c r="M52" s="1344"/>
      <c r="N52" s="1344"/>
      <c r="O52" s="516"/>
      <c r="P52" s="376"/>
      <c r="Q52" s="1367"/>
      <c r="R52" s="376"/>
      <c r="S52" s="1345"/>
      <c r="T52" s="1348" t="s">
        <v>241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242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2186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2187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2AFBD-EE48-1935-55B8-1AB282BD36C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126</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2178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2179</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1700</v>
      </c>
      <c r="U5" s="280"/>
      <c r="V5" s="2304"/>
      <c r="W5" s="2305"/>
      <c r="X5" s="2305"/>
      <c r="Y5" s="2305"/>
      <c r="Z5" s="2305"/>
      <c r="AA5" s="2305"/>
      <c r="AB5" s="2306"/>
      <c r="AC5" s="2307"/>
      <c r="AD5" s="2308"/>
      <c r="AE5" s="2308"/>
      <c r="AF5" s="2308"/>
      <c r="AG5" s="2308"/>
      <c r="AH5" s="2308"/>
      <c r="AI5" s="2308"/>
      <c r="AJ5" s="2309"/>
      <c r="AK5" s="1279" t="s">
        <v>1701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1702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1703</v>
      </c>
      <c r="U9" s="359"/>
      <c r="V9" s="359"/>
      <c r="W9" s="359"/>
      <c r="X9" s="359"/>
      <c r="Y9" s="359"/>
      <c r="Z9" s="359"/>
      <c r="AA9" s="359"/>
      <c r="AB9" s="359"/>
      <c r="AC9" s="359"/>
      <c r="AD9" s="359"/>
      <c r="AE9" s="359"/>
      <c r="AF9" s="359"/>
      <c r="AG9" s="359"/>
      <c r="AH9" s="359"/>
      <c r="AI9" s="359"/>
      <c r="AJ9" s="359"/>
      <c r="AK9" s="1279" t="s">
        <v>1704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45280.38684027778</v>
      </c>
      <c r="W28" s="2179"/>
      <c r="X28" s="2179"/>
      <c r="Y28" s="2179"/>
      <c r="Z28" s="2179"/>
      <c r="AA28" s="2179"/>
      <c r="AB28" s="314"/>
      <c r="AC28" s="2179" t="str">
        <f>IF(TITLE_DATE_CHANGE_PERIOD="",IF(TITLE_DATE_PR="","",TITLE_DATE_PR),TITLE_DATE_CHANGE_PERIOD)</f>
        <v>45280.38684027778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81/1</v>
      </c>
      <c r="W29" s="2166"/>
      <c r="X29" s="2166"/>
      <c r="Y29" s="2166"/>
      <c r="Z29" s="2166"/>
      <c r="AA29" s="2166"/>
      <c r="AB29" s="314"/>
      <c r="AC29" s="2166" t="str">
        <f>IF(TITLE_NUMBER_PR_CHANGE="",IF(TITLE_NUMBER_PR="","",TITLE_NUMBER_PR),TITLE_NUMBER_PR_CHANGE)</f>
        <v>81/1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45280.38684027778</v>
      </c>
      <c r="W32" s="2179"/>
      <c r="X32" s="2179"/>
      <c r="Y32" s="2179"/>
      <c r="Z32" s="2179"/>
      <c r="AA32" s="2179"/>
      <c r="AB32" s="314"/>
      <c r="AC32" s="2179" t="str">
        <f>IF(TITLE_DATE_CHANGE_PERIOD="",IF(TITLE_DATE_PR="","",TITLE_DATE_PR),TITLE_DATE_CHANGE_PERIOD)</f>
        <v>45280.38684027778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81/1</v>
      </c>
      <c r="W33" s="2166"/>
      <c r="X33" s="2166"/>
      <c r="Y33" s="2166"/>
      <c r="Z33" s="2166"/>
      <c r="AA33" s="2166"/>
      <c r="AB33" s="314"/>
      <c r="AC33" s="2166" t="str">
        <f>IF(TITLE_NUMBER_PR_CHANGE="",IF(TITLE_NUMBER_PR="","",TITLE_NUMBER_PR),TITLE_NUMBER_PR_CHANGE)</f>
        <v>81/1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87</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2180</v>
      </c>
      <c r="W38" s="2177" t="s">
        <v>2181</v>
      </c>
      <c r="X38" s="2178"/>
      <c r="Y38" s="2177" t="s">
        <v>496</v>
      </c>
      <c r="Z38" s="2184"/>
      <c r="AA38" s="2178"/>
      <c r="AB38" s="2193"/>
      <c r="AC38" s="1506" t="s">
        <v>2180</v>
      </c>
      <c r="AD38" s="2177" t="s">
        <v>2181</v>
      </c>
      <c r="AE38" s="2178"/>
      <c r="AF38" s="2177" t="s">
        <v>496</v>
      </c>
      <c r="AG38" s="2184"/>
      <c r="AH38" s="2178"/>
      <c r="AI38" s="2193"/>
      <c r="AJ38" s="2196"/>
      <c r="AK38" s="1948"/>
    </row>
    <row customHeight="1" ht="86.25">
      <c r="A39" s="1393"/>
      <c r="B39" s="1393" t="s">
        <v>138</v>
      </c>
      <c r="C39" s="1393" t="s">
        <v>139</v>
      </c>
      <c r="D39" s="1393" t="s">
        <v>140</v>
      </c>
      <c r="E39" s="1387" t="s">
        <v>497</v>
      </c>
      <c r="F39" s="1387" t="s">
        <v>498</v>
      </c>
      <c r="G39" s="1387" t="s">
        <v>499</v>
      </c>
      <c r="H39" s="1387"/>
      <c r="I39" s="1387" t="s">
        <v>1707</v>
      </c>
      <c r="J39" s="1387" t="s">
        <v>502</v>
      </c>
      <c r="K39" s="1387" t="s">
        <v>1708</v>
      </c>
      <c r="L39" s="1387" t="s">
        <v>478</v>
      </c>
      <c r="Q39" s="368"/>
      <c r="R39" s="368"/>
      <c r="S39" s="2188"/>
      <c r="T39" s="2029"/>
      <c r="U39" s="282"/>
      <c r="V39" s="1506" t="s">
        <v>2182</v>
      </c>
      <c r="W39" s="1230" t="s">
        <v>2183</v>
      </c>
      <c r="X39" s="1230" t="s">
        <v>2184</v>
      </c>
      <c r="Y39" s="1512" t="s">
        <v>506</v>
      </c>
      <c r="Z39" s="2185" t="s">
        <v>507</v>
      </c>
      <c r="AA39" s="2186"/>
      <c r="AB39" s="2194"/>
      <c r="AC39" s="1506" t="s">
        <v>2182</v>
      </c>
      <c r="AD39" s="1230" t="s">
        <v>2183</v>
      </c>
      <c r="AE39" s="1230" t="s">
        <v>2184</v>
      </c>
      <c r="AF39" s="1512"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113</v>
      </c>
      <c r="T40" s="1274" t="s">
        <v>101</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126</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245</v>
      </c>
      <c r="B42" s="1386" t="s">
        <v>246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245</v>
      </c>
      <c r="B43" s="1386" t="s">
        <v>246</v>
      </c>
      <c r="C43" s="1386" t="s">
        <v>247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2178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2179</v>
      </c>
      <c r="AM43" s="498"/>
      <c r="AN43" s="498" t="str">
        <f>IF(T43="","",T43)</f>
        <v>Наименование централизованной системы горячего водоснабжения</v>
      </c>
      <c r="AO43" s="498"/>
      <c r="AP43" s="498"/>
    </row>
    <row customHeight="1" ht="23.25">
      <c r="A44" s="1386" t="s">
        <v>245</v>
      </c>
      <c r="B44" s="1386" t="s">
        <v>246</v>
      </c>
      <c r="C44" s="1386" t="s">
        <v>247</v>
      </c>
      <c r="D44" s="1386" t="s">
        <v>2185</v>
      </c>
      <c r="E44" s="2174"/>
      <c r="F44" s="2174"/>
      <c r="G44" s="2174"/>
      <c r="H44" s="2174"/>
      <c r="I44" s="2171" t="str">
        <f>S43&amp;".1"</f>
        <v>...1</v>
      </c>
      <c r="J44" s="1386"/>
      <c r="K44" s="1386"/>
      <c r="L44" s="1387"/>
      <c r="P44" s="2172">
        <v>1</v>
      </c>
      <c r="Q44" s="1504"/>
      <c r="R44" s="344"/>
      <c r="S44" s="1516" t="str">
        <f>$I44</f>
        <v>...1</v>
      </c>
      <c r="T44" s="266" t="s">
        <v>1700</v>
      </c>
      <c r="U44" s="280"/>
      <c r="V44" s="2304"/>
      <c r="W44" s="2305"/>
      <c r="X44" s="2305"/>
      <c r="Y44" s="2305"/>
      <c r="Z44" s="2305"/>
      <c r="AA44" s="2305"/>
      <c r="AB44" s="2306"/>
      <c r="AC44" s="2307"/>
      <c r="AD44" s="2308"/>
      <c r="AE44" s="2308"/>
      <c r="AF44" s="2308"/>
      <c r="AG44" s="2308"/>
      <c r="AH44" s="2308"/>
      <c r="AI44" s="2308"/>
      <c r="AJ44" s="2309"/>
      <c r="AK44" s="1279" t="s">
        <v>1701</v>
      </c>
      <c r="AM44" s="498"/>
      <c r="AN44" s="498" t="str">
        <f>IF(T44="","",T44)</f>
        <v>Наименование признака дифференциации</v>
      </c>
      <c r="AO44" s="498"/>
      <c r="AP44" s="498"/>
    </row>
    <row customHeight="1" ht="23.25">
      <c r="A45" s="1386" t="s">
        <v>245</v>
      </c>
      <c r="B45" s="1386" t="s">
        <v>246</v>
      </c>
      <c r="C45" s="1386" t="s">
        <v>247</v>
      </c>
      <c r="D45" s="1386" t="s">
        <v>2185</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1702</v>
      </c>
      <c r="AM45" s="498"/>
      <c r="AN45" s="498" t="str">
        <f>IF(T45="","",T45)</f>
        <v>Группа потребителей</v>
      </c>
      <c r="AO45" s="498"/>
      <c r="AP45" s="498"/>
    </row>
    <row customHeight="1" ht="23.25">
      <c r="A46" s="1386" t="s">
        <v>245</v>
      </c>
      <c r="B46" s="1386" t="s">
        <v>246</v>
      </c>
      <c r="C46" s="1386" t="s">
        <v>247</v>
      </c>
      <c r="D46" s="1386" t="s">
        <v>2185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245</v>
      </c>
      <c r="B47" s="1386" t="s">
        <v>246</v>
      </c>
      <c r="C47" s="1386" t="s">
        <v>247</v>
      </c>
      <c r="D47" s="1386" t="s">
        <v>2185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245</v>
      </c>
      <c r="B48" s="1386" t="s">
        <v>246</v>
      </c>
      <c r="C48" s="1386" t="s">
        <v>247</v>
      </c>
      <c r="D48" s="1386" t="s">
        <v>2185</v>
      </c>
      <c r="E48" s="2174"/>
      <c r="F48" s="2174"/>
      <c r="G48" s="2174"/>
      <c r="H48" s="2174"/>
      <c r="I48" s="2201"/>
      <c r="J48" s="2171"/>
      <c r="K48" s="1386"/>
      <c r="L48" s="1387"/>
      <c r="P48" s="2172"/>
      <c r="Q48" s="2172"/>
      <c r="R48" s="344"/>
      <c r="S48" s="1301"/>
      <c r="T48" s="268" t="s">
        <v>1703</v>
      </c>
      <c r="U48" s="359"/>
      <c r="V48" s="359"/>
      <c r="W48" s="359"/>
      <c r="X48" s="359"/>
      <c r="Y48" s="359"/>
      <c r="Z48" s="359"/>
      <c r="AA48" s="359"/>
      <c r="AB48" s="359"/>
      <c r="AC48" s="359"/>
      <c r="AD48" s="359"/>
      <c r="AE48" s="359"/>
      <c r="AF48" s="359"/>
      <c r="AG48" s="359"/>
      <c r="AH48" s="359"/>
      <c r="AI48" s="359"/>
      <c r="AJ48" s="359"/>
      <c r="AK48" s="1279" t="s">
        <v>1704</v>
      </c>
      <c r="AM48" s="498"/>
      <c r="AN48" s="498" t="str">
        <f>IF(T48="","",T48)</f>
        <v>Добавить значение признака дифференциации</v>
      </c>
      <c r="AO48" s="498"/>
      <c r="AP48" s="498"/>
    </row>
    <row customHeight="1" ht="21">
      <c r="A49" s="1386" t="s">
        <v>245</v>
      </c>
      <c r="B49" s="1386" t="s">
        <v>246</v>
      </c>
      <c r="C49" s="1386" t="s">
        <v>247</v>
      </c>
      <c r="D49" s="1386" t="s">
        <v>2185</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245</v>
      </c>
      <c r="B50" s="1386" t="s">
        <v>246</v>
      </c>
      <c r="C50" s="1386" t="s">
        <v>247</v>
      </c>
      <c r="D50" s="1386" t="s">
        <v>2185</v>
      </c>
      <c r="E50" s="2174"/>
      <c r="F50" s="2174"/>
      <c r="G50" s="2174"/>
      <c r="H50" s="2173"/>
      <c r="I50" s="1386"/>
      <c r="J50" s="1386"/>
      <c r="K50" s="1386"/>
      <c r="L50" s="1387"/>
      <c r="M50" s="1388"/>
      <c r="N50" s="1388"/>
      <c r="O50" s="535"/>
      <c r="P50" s="348"/>
      <c r="Q50" s="367"/>
      <c r="R50" s="343"/>
      <c r="S50" s="1301"/>
      <c r="T50" s="364" t="s">
        <v>1705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245</v>
      </c>
      <c r="B51" s="1366" t="s">
        <v>246</v>
      </c>
      <c r="C51" s="1337"/>
      <c r="D51" s="1337"/>
      <c r="E51" s="2174"/>
      <c r="F51" s="2173"/>
      <c r="G51" s="1337"/>
      <c r="H51" s="1337"/>
      <c r="I51" s="1337"/>
      <c r="J51" s="1337"/>
      <c r="K51" s="1337"/>
      <c r="L51" s="1517"/>
      <c r="M51" s="1344"/>
      <c r="N51" s="1344"/>
      <c r="P51" s="1339"/>
      <c r="Q51" s="1340"/>
      <c r="R51" s="1339"/>
      <c r="S51" s="1345"/>
      <c r="T51" s="1348" t="s">
        <v>240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245</v>
      </c>
      <c r="B52" s="1366"/>
      <c r="C52" s="1366"/>
      <c r="D52" s="1366"/>
      <c r="E52" s="2173"/>
      <c r="F52" s="1366"/>
      <c r="G52" s="1366"/>
      <c r="H52" s="1366"/>
      <c r="I52" s="1366"/>
      <c r="J52" s="1366"/>
      <c r="K52" s="1366"/>
      <c r="L52" s="1369"/>
      <c r="M52" s="1344"/>
      <c r="N52" s="1344"/>
      <c r="O52" s="516"/>
      <c r="P52" s="376"/>
      <c r="Q52" s="1367"/>
      <c r="R52" s="376"/>
      <c r="S52" s="1345"/>
      <c r="T52" s="1348" t="s">
        <v>241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242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2186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2187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663F2-9D84-CBD1-761A-AA397B71277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126</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460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461</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2178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2179</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466</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1720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1721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1722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240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241</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478</v>
      </c>
      <c r="P24" s="1531"/>
      <c r="Q24" s="1533"/>
      <c r="R24" s="1533"/>
      <c r="AA24" s="1530" t="s">
        <v>480</v>
      </c>
      <c r="AC24" s="1530" t="s">
        <v>481</v>
      </c>
      <c r="AD24" s="1530" t="s">
        <v>541</v>
      </c>
      <c r="AH24" s="1530" t="s">
        <v>541</v>
      </c>
      <c r="AK24" s="1530" t="s">
        <v>1723</v>
      </c>
      <c r="AL24" s="1530" t="s">
        <v>541</v>
      </c>
      <c r="AP24" s="1530" t="s">
        <v>541</v>
      </c>
      <c r="AY24" s="1530" t="s">
        <v>480</v>
      </c>
      <c r="BA24" s="1530" t="s">
        <v>481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483</v>
      </c>
      <c r="T32" s="2165"/>
      <c r="U32" s="1395"/>
      <c r="V32" s="2179"/>
      <c r="W32" s="2179"/>
      <c r="X32" s="2179"/>
      <c r="Y32" s="2179"/>
      <c r="Z32" s="2179"/>
      <c r="AA32" s="2179"/>
      <c r="AB32" s="2179"/>
      <c r="AC32" s="314"/>
      <c r="AD32" s="2179" t="str">
        <f>IF(TITLE_DATE_CHANGE_PERIOD="",IF(TITLE_DATE_PR="","",TITLE_DATE_PR),TITLE_DATE_CHANGE_PERIOD)</f>
        <v>45280.38684027778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484</v>
      </c>
      <c r="T33" s="2165"/>
      <c r="U33" s="1395"/>
      <c r="V33" s="2166"/>
      <c r="W33" s="2166"/>
      <c r="X33" s="2166"/>
      <c r="Y33" s="2166"/>
      <c r="Z33" s="2166"/>
      <c r="AA33" s="2166"/>
      <c r="AB33" s="2166"/>
      <c r="AC33" s="314"/>
      <c r="AD33" s="2166" t="str">
        <f>IF(TITLE_NUMBER_PR_CHANGE="",IF(TITLE_NUMBER_PR="","",TITLE_NUMBER_PR),TITLE_NUMBER_PR_CHANGE)</f>
        <v>81/1</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483</v>
      </c>
      <c r="T36" s="2165"/>
      <c r="U36" s="1395"/>
      <c r="V36" s="2179"/>
      <c r="W36" s="2179"/>
      <c r="X36" s="2179"/>
      <c r="Y36" s="2179"/>
      <c r="Z36" s="2179"/>
      <c r="AA36" s="2179"/>
      <c r="AB36" s="2179"/>
      <c r="AC36" s="314"/>
      <c r="AD36" s="2179" t="str">
        <f>IF(TITLE_DATE_CHANGE_PERIOD="",IF(TITLE_DATE_PR="","",TITLE_DATE_PR),TITLE_DATE_CHANGE_PERIOD)</f>
        <v>45280.38684027778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484</v>
      </c>
      <c r="T37" s="2165"/>
      <c r="U37" s="1395"/>
      <c r="V37" s="2166"/>
      <c r="W37" s="2166"/>
      <c r="X37" s="2166"/>
      <c r="Y37" s="2166"/>
      <c r="Z37" s="2166"/>
      <c r="AA37" s="2166"/>
      <c r="AB37" s="2166"/>
      <c r="AC37" s="314"/>
      <c r="AD37" s="2166" t="str">
        <f>IF(TITLE_NUMBER_PR_CHANGE="",IF(TITLE_NUMBER_PR="","",TITLE_NUMBER_PR),TITLE_NUMBER_PR_CHANGE)</f>
        <v>81/1</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295</v>
      </c>
    </row>
    <row customHeight="1" ht="14.25">
      <c r="Q41" s="272"/>
      <c r="R41" s="368"/>
      <c r="S41" s="2188" t="s">
        <v>87</v>
      </c>
      <c r="T41" s="2029" t="s">
        <v>1724</v>
      </c>
      <c r="U41" s="281"/>
      <c r="V41" s="2189" t="s">
        <v>489</v>
      </c>
      <c r="W41" s="2190"/>
      <c r="X41" s="2190"/>
      <c r="Y41" s="2190"/>
      <c r="Z41" s="2190"/>
      <c r="AA41" s="2190"/>
      <c r="AB41" s="2191"/>
      <c r="AC41" s="2192" t="s">
        <v>490</v>
      </c>
      <c r="AD41" s="2235" t="s">
        <v>1725</v>
      </c>
      <c r="AE41" s="2204"/>
      <c r="AF41" s="2204"/>
      <c r="AG41" s="2236"/>
      <c r="AH41" s="2235" t="s">
        <v>1726</v>
      </c>
      <c r="AI41" s="2204"/>
      <c r="AJ41" s="2204"/>
      <c r="AK41" s="2236"/>
      <c r="AL41" s="2235" t="s">
        <v>1727</v>
      </c>
      <c r="AM41" s="2204"/>
      <c r="AN41" s="2204"/>
      <c r="AO41" s="2236"/>
      <c r="AP41" s="2235" t="s">
        <v>1728</v>
      </c>
      <c r="AQ41" s="2204"/>
      <c r="AR41" s="2204"/>
      <c r="AS41" s="2236"/>
      <c r="AT41" s="2189" t="s">
        <v>489</v>
      </c>
      <c r="AU41" s="2190"/>
      <c r="AV41" s="2190"/>
      <c r="AW41" s="2190"/>
      <c r="AX41" s="2190"/>
      <c r="AY41" s="2190"/>
      <c r="AZ41" s="2191"/>
      <c r="BA41" s="2192" t="s">
        <v>490</v>
      </c>
      <c r="BB41" s="2195" t="s">
        <v>492</v>
      </c>
      <c r="BC41" s="1948"/>
    </row>
    <row customHeight="1" ht="33.75">
      <c r="Q42" s="272"/>
      <c r="R42" s="368"/>
      <c r="S42" s="2188"/>
      <c r="T42" s="2029"/>
      <c r="U42" s="1032"/>
      <c r="V42" s="2011" t="s">
        <v>1729</v>
      </c>
      <c r="W42" s="2012"/>
      <c r="X42" s="2011" t="s">
        <v>1730</v>
      </c>
      <c r="Y42" s="2012"/>
      <c r="Z42" s="2207" t="s">
        <v>1731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1729</v>
      </c>
      <c r="AU42" s="2012"/>
      <c r="AV42" s="2011" t="s">
        <v>1730</v>
      </c>
      <c r="AW42" s="2012"/>
      <c r="AX42" s="2207" t="s">
        <v>1731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138</v>
      </c>
      <c r="C44" s="1393" t="s">
        <v>139</v>
      </c>
      <c r="D44" s="1393" t="s">
        <v>140</v>
      </c>
      <c r="E44" s="1387" t="s">
        <v>497</v>
      </c>
      <c r="F44" s="1387" t="s">
        <v>498</v>
      </c>
      <c r="G44" s="1387" t="s">
        <v>499</v>
      </c>
      <c r="H44" s="1387" t="s">
        <v>500</v>
      </c>
      <c r="I44" s="1387" t="s">
        <v>501</v>
      </c>
      <c r="J44" s="1387" t="s">
        <v>502</v>
      </c>
      <c r="K44" s="1387" t="s">
        <v>503</v>
      </c>
      <c r="L44" s="1387" t="s">
        <v>478</v>
      </c>
      <c r="Q44" s="272"/>
      <c r="R44" s="368"/>
      <c r="S44" s="2188"/>
      <c r="T44" s="2029"/>
      <c r="U44" s="282"/>
      <c r="V44" s="1502" t="s">
        <v>551</v>
      </c>
      <c r="W44" s="1502" t="s">
        <v>552</v>
      </c>
      <c r="X44" s="1502" t="s">
        <v>551</v>
      </c>
      <c r="Y44" s="1502" t="s">
        <v>552</v>
      </c>
      <c r="Z44" s="1512" t="s">
        <v>506</v>
      </c>
      <c r="AA44" s="2185" t="s">
        <v>507</v>
      </c>
      <c r="AB44" s="2186"/>
      <c r="AC44" s="2194"/>
      <c r="AD44" s="2240"/>
      <c r="AE44" s="2241"/>
      <c r="AF44" s="2241"/>
      <c r="AG44" s="2242"/>
      <c r="AH44" s="2240"/>
      <c r="AI44" s="2241"/>
      <c r="AJ44" s="2241"/>
      <c r="AK44" s="2242"/>
      <c r="AL44" s="2240"/>
      <c r="AM44" s="2241"/>
      <c r="AN44" s="2241"/>
      <c r="AO44" s="2242"/>
      <c r="AP44" s="2240"/>
      <c r="AQ44" s="2241"/>
      <c r="AR44" s="2241"/>
      <c r="AS44" s="2242"/>
      <c r="AT44" s="1502" t="s">
        <v>551</v>
      </c>
      <c r="AU44" s="1502" t="s">
        <v>552</v>
      </c>
      <c r="AV44" s="1502" t="s">
        <v>551</v>
      </c>
      <c r="AW44" s="1502" t="s">
        <v>552</v>
      </c>
      <c r="AX44" s="1512" t="s">
        <v>506</v>
      </c>
      <c r="AY44" s="2185" t="s">
        <v>507</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113</v>
      </c>
      <c r="T45" s="1274" t="s">
        <v>101</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126</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255</v>
      </c>
      <c r="B47" s="1386" t="s">
        <v>256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460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461</v>
      </c>
      <c r="BE47" s="498"/>
      <c r="BF47" s="498" t="str">
        <f>IF(T47="","",T47)</f>
        <v>Территория действия тарифа</v>
      </c>
      <c r="BG47" s="498"/>
      <c r="BH47" s="498"/>
    </row>
    <row customHeight="1" ht="33.75">
      <c r="A48" s="1386" t="s">
        <v>255</v>
      </c>
      <c r="B48" s="1386" t="s">
        <v>256</v>
      </c>
      <c r="C48" s="1386" t="s">
        <v>257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2178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2179</v>
      </c>
      <c r="BE48" s="498"/>
      <c r="BF48" s="498" t="str">
        <f>IF(T48="","",T48)</f>
        <v>Наименование централизованной системы горячего водоснабжения</v>
      </c>
      <c r="BG48" s="498"/>
      <c r="BH48" s="498"/>
    </row>
    <row s="1673" customFormat="1" customHeight="1" ht="0">
      <c r="A49" s="1366" t="s">
        <v>255</v>
      </c>
      <c r="B49" s="1366" t="s">
        <v>256</v>
      </c>
      <c r="C49" s="1366" t="s">
        <v>257</v>
      </c>
      <c r="D49" s="1366" t="s">
        <v>2188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465</v>
      </c>
      <c r="BE49" s="498"/>
      <c r="BF49" s="498" t="str">
        <f>IF(T49="","",T49)</f>
        <v/>
      </c>
      <c r="BG49" s="498"/>
      <c r="BH49" s="498"/>
    </row>
    <row s="1673" customFormat="1" customHeight="1" ht="0">
      <c r="A50" s="1366" t="s">
        <v>255</v>
      </c>
      <c r="B50" s="1366" t="s">
        <v>256</v>
      </c>
      <c r="C50" s="1366" t="s">
        <v>257</v>
      </c>
      <c r="D50" s="1366" t="s">
        <v>2188</v>
      </c>
      <c r="E50" s="2174"/>
      <c r="F50" s="2174"/>
      <c r="G50" s="2174"/>
      <c r="H50" s="2174"/>
      <c r="I50" s="2171" t="str">
        <f>S49&amp;".1"</f>
        <v>.1</v>
      </c>
      <c r="J50" s="1366"/>
      <c r="K50" s="1366"/>
      <c r="L50" s="1369" t="s">
        <v>466</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255</v>
      </c>
      <c r="B51" s="1366" t="s">
        <v>256</v>
      </c>
      <c r="C51" s="1366" t="s">
        <v>257</v>
      </c>
      <c r="D51" s="1366" t="s">
        <v>2188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255</v>
      </c>
      <c r="B52" s="1386" t="s">
        <v>256</v>
      </c>
      <c r="C52" s="1386" t="s">
        <v>257</v>
      </c>
      <c r="D52" s="1386" t="s">
        <v>2188</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1719</v>
      </c>
      <c r="AT53" s="1416"/>
      <c r="AU53" s="1519"/>
      <c r="AV53" s="1416"/>
      <c r="AW53" s="1519"/>
      <c r="AX53" s="1416"/>
      <c r="AY53" s="1416"/>
      <c r="AZ53" s="1416"/>
      <c r="BA53" s="1416"/>
      <c r="BB53" s="1420"/>
      <c r="BC53" s="2169"/>
      <c r="BE53" s="498"/>
      <c r="BF53" s="498"/>
      <c r="BG53" s="498"/>
      <c r="BH53" s="498"/>
    </row>
    <row customHeight="1" ht="11.25">
      <c r="A54" s="1386" t="s">
        <v>255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1720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1721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255</v>
      </c>
      <c r="B56" s="1386" t="s">
        <v>256</v>
      </c>
      <c r="C56" s="1386" t="s">
        <v>257</v>
      </c>
      <c r="D56" s="1386" t="s">
        <v>2188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1722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255</v>
      </c>
      <c r="B57" s="1386" t="s">
        <v>256</v>
      </c>
      <c r="C57" s="1386" t="s">
        <v>257</v>
      </c>
      <c r="D57" s="1386" t="s">
        <v>2188</v>
      </c>
      <c r="E57" s="2174"/>
      <c r="F57" s="2174"/>
      <c r="G57" s="2174"/>
      <c r="H57" s="2174"/>
      <c r="I57" s="2201"/>
      <c r="J57" s="2171"/>
      <c r="K57" s="1386"/>
      <c r="L57" s="1387"/>
      <c r="P57" s="2172"/>
      <c r="Q57" s="2172"/>
      <c r="R57" s="344"/>
      <c r="S57" s="1301"/>
      <c r="T57" s="268" t="s">
        <v>540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255</v>
      </c>
      <c r="B58" s="1366" t="s">
        <v>256</v>
      </c>
      <c r="C58" s="1366" t="s">
        <v>257</v>
      </c>
      <c r="D58" s="1366" t="s">
        <v>2188</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255</v>
      </c>
      <c r="B59" s="1366" t="s">
        <v>256</v>
      </c>
      <c r="C59" s="1366" t="s">
        <v>257</v>
      </c>
      <c r="D59" s="1366" t="s">
        <v>2188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255</v>
      </c>
      <c r="B60" s="1366" t="s">
        <v>256</v>
      </c>
      <c r="C60" s="1366" t="s">
        <v>257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255</v>
      </c>
      <c r="B61" s="1366" t="s">
        <v>256</v>
      </c>
      <c r="C61" s="1337"/>
      <c r="D61" s="1337"/>
      <c r="E61" s="2174"/>
      <c r="F61" s="2173"/>
      <c r="G61" s="1337"/>
      <c r="H61" s="1337"/>
      <c r="I61" s="1337"/>
      <c r="J61" s="1337"/>
      <c r="K61" s="1337"/>
      <c r="L61" s="1517"/>
      <c r="M61" s="1344"/>
      <c r="N61" s="1344"/>
      <c r="P61" s="1339"/>
      <c r="Q61" s="1340"/>
      <c r="R61" s="1339"/>
      <c r="S61" s="1345"/>
      <c r="T61" s="1348" t="s">
        <v>240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255</v>
      </c>
      <c r="B62" s="1366"/>
      <c r="C62" s="1366"/>
      <c r="D62" s="1366"/>
      <c r="E62" s="2173"/>
      <c r="F62" s="1366"/>
      <c r="G62" s="1366"/>
      <c r="H62" s="1366"/>
      <c r="I62" s="1366"/>
      <c r="J62" s="1366"/>
      <c r="K62" s="1366"/>
      <c r="L62" s="1369"/>
      <c r="M62" s="1344"/>
      <c r="N62" s="1344"/>
      <c r="O62" s="516"/>
      <c r="P62" s="376"/>
      <c r="Q62" s="1367"/>
      <c r="R62" s="376"/>
      <c r="S62" s="1345"/>
      <c r="T62" s="1348" t="s">
        <v>241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242</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508</v>
      </c>
      <c r="T65" s="2200" t="s">
        <v>1806</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508</v>
      </c>
      <c r="T67" s="2200" t="s">
        <v>1807</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BB622-3ED3-BF0E-AF33-6EB94AE66B8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126</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2190</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1700</v>
      </c>
      <c r="U5" s="280"/>
      <c r="V5" s="2304"/>
      <c r="W5" s="2305"/>
      <c r="X5" s="2305"/>
      <c r="Y5" s="2305"/>
      <c r="Z5" s="2305"/>
      <c r="AA5" s="2305"/>
      <c r="AB5" s="2306"/>
      <c r="AC5" s="2307"/>
      <c r="AD5" s="2308"/>
      <c r="AE5" s="2308"/>
      <c r="AF5" s="2308"/>
      <c r="AG5" s="2308"/>
      <c r="AH5" s="2308"/>
      <c r="AI5" s="2308"/>
      <c r="AJ5" s="2309"/>
      <c r="AK5" s="1279" t="s">
        <v>1701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1702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1703</v>
      </c>
      <c r="U9" s="359"/>
      <c r="V9" s="359"/>
      <c r="W9" s="359"/>
      <c r="X9" s="359"/>
      <c r="Y9" s="359"/>
      <c r="Z9" s="359"/>
      <c r="AA9" s="359"/>
      <c r="AB9" s="359"/>
      <c r="AC9" s="359"/>
      <c r="AD9" s="359"/>
      <c r="AE9" s="359"/>
      <c r="AF9" s="359"/>
      <c r="AG9" s="359"/>
      <c r="AH9" s="359"/>
      <c r="AI9" s="359"/>
      <c r="AJ9" s="359"/>
      <c r="AK9" s="1279" t="s">
        <v>1704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45280.38684027778</v>
      </c>
      <c r="W28" s="2179"/>
      <c r="X28" s="2179"/>
      <c r="Y28" s="2179"/>
      <c r="Z28" s="2179"/>
      <c r="AA28" s="2179"/>
      <c r="AB28" s="314"/>
      <c r="AC28" s="2179" t="str">
        <f>IF(TITLE_DATE_CHANGE_PERIOD="",IF(TITLE_DATE_PR="","",TITLE_DATE_PR),TITLE_DATE_CHANGE_PERIOD)</f>
        <v>45280.38684027778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81/1</v>
      </c>
      <c r="W29" s="2166"/>
      <c r="X29" s="2166"/>
      <c r="Y29" s="2166"/>
      <c r="Z29" s="2166"/>
      <c r="AA29" s="2166"/>
      <c r="AB29" s="314"/>
      <c r="AC29" s="2166" t="str">
        <f>IF(TITLE_NUMBER_PR_CHANGE="",IF(TITLE_NUMBER_PR="","",TITLE_NUMBER_PR),TITLE_NUMBER_PR_CHANGE)</f>
        <v>81/1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45280.38684027778</v>
      </c>
      <c r="W32" s="2179"/>
      <c r="X32" s="2179"/>
      <c r="Y32" s="2179"/>
      <c r="Z32" s="2179"/>
      <c r="AA32" s="2179"/>
      <c r="AB32" s="314"/>
      <c r="AC32" s="2179" t="str">
        <f>IF(TITLE_DATE_CHANGE_PERIOD="",IF(TITLE_DATE_PR="","",TITLE_DATE_PR),TITLE_DATE_CHANGE_PERIOD)</f>
        <v>45280.38684027778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81/1</v>
      </c>
      <c r="W33" s="2166"/>
      <c r="X33" s="2166"/>
      <c r="Y33" s="2166"/>
      <c r="Z33" s="2166"/>
      <c r="AA33" s="2166"/>
      <c r="AB33" s="314"/>
      <c r="AC33" s="2166" t="str">
        <f>IF(TITLE_NUMBER_PR_CHANGE="",IF(TITLE_NUMBER_PR="","",TITLE_NUMBER_PR),TITLE_NUMBER_PR_CHANGE)</f>
        <v>81/1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87</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1706</v>
      </c>
      <c r="W38" s="2177" t="s">
        <v>495</v>
      </c>
      <c r="X38" s="2178"/>
      <c r="Y38" s="2177" t="s">
        <v>496</v>
      </c>
      <c r="Z38" s="2184"/>
      <c r="AA38" s="2178"/>
      <c r="AB38" s="2193"/>
      <c r="AC38" s="1506" t="s">
        <v>1706</v>
      </c>
      <c r="AD38" s="2177" t="s">
        <v>495</v>
      </c>
      <c r="AE38" s="2178"/>
      <c r="AF38" s="2177" t="s">
        <v>496</v>
      </c>
      <c r="AG38" s="2184"/>
      <c r="AH38" s="2178"/>
      <c r="AI38" s="2193"/>
      <c r="AJ38" s="2196"/>
      <c r="AK38" s="1948"/>
    </row>
    <row customHeight="1" ht="86.25">
      <c r="A39" s="1393"/>
      <c r="B39" s="1393" t="s">
        <v>138</v>
      </c>
      <c r="C39" s="1393" t="s">
        <v>139</v>
      </c>
      <c r="D39" s="1393" t="s">
        <v>140</v>
      </c>
      <c r="E39" s="1387" t="s">
        <v>497</v>
      </c>
      <c r="F39" s="1387" t="s">
        <v>498</v>
      </c>
      <c r="G39" s="1387" t="s">
        <v>499</v>
      </c>
      <c r="H39" s="1387"/>
      <c r="I39" s="1387" t="s">
        <v>1707</v>
      </c>
      <c r="J39" s="1387" t="s">
        <v>502</v>
      </c>
      <c r="K39" s="1387" t="s">
        <v>1708</v>
      </c>
      <c r="L39" s="1387" t="s">
        <v>478</v>
      </c>
      <c r="Q39" s="368"/>
      <c r="R39" s="368"/>
      <c r="S39" s="2188"/>
      <c r="T39" s="2029"/>
      <c r="U39" s="282"/>
      <c r="V39" s="1506" t="s">
        <v>2191</v>
      </c>
      <c r="W39" s="1230" t="s">
        <v>2192</v>
      </c>
      <c r="X39" s="1230" t="s">
        <v>1711</v>
      </c>
      <c r="Y39" s="1512" t="s">
        <v>506</v>
      </c>
      <c r="Z39" s="2185" t="s">
        <v>507</v>
      </c>
      <c r="AA39" s="2186"/>
      <c r="AB39" s="2194"/>
      <c r="AC39" s="1506" t="s">
        <v>2191</v>
      </c>
      <c r="AD39" s="1230" t="s">
        <v>2192</v>
      </c>
      <c r="AE39" s="1230" t="s">
        <v>1711</v>
      </c>
      <c r="AF39" s="1512"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113</v>
      </c>
      <c r="T40" s="1274" t="s">
        <v>101</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126</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260</v>
      </c>
      <c r="B42" s="1386" t="s">
        <v>261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260</v>
      </c>
      <c r="B43" s="1386" t="s">
        <v>261</v>
      </c>
      <c r="C43" s="1386" t="s">
        <v>262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2190</v>
      </c>
      <c r="AM43" s="498"/>
      <c r="AN43" s="498" t="str">
        <f>IF(T43="","",T43)</f>
        <v>Наименование централизованной системы водоотведения</v>
      </c>
      <c r="AO43" s="498"/>
      <c r="AP43" s="498"/>
    </row>
    <row customHeight="1" ht="23.25">
      <c r="A44" s="1386" t="s">
        <v>260</v>
      </c>
      <c r="B44" s="1386" t="s">
        <v>261</v>
      </c>
      <c r="C44" s="1386" t="s">
        <v>262</v>
      </c>
      <c r="D44" s="1386" t="s">
        <v>2193</v>
      </c>
      <c r="E44" s="2174"/>
      <c r="F44" s="2174"/>
      <c r="G44" s="2174"/>
      <c r="H44" s="2174"/>
      <c r="I44" s="2171" t="str">
        <f>S43&amp;".1"</f>
        <v>...1</v>
      </c>
      <c r="J44" s="1386"/>
      <c r="K44" s="1386"/>
      <c r="L44" s="1387"/>
      <c r="P44" s="2172">
        <v>1</v>
      </c>
      <c r="Q44" s="1504"/>
      <c r="R44" s="344"/>
      <c r="S44" s="1516" t="str">
        <f>$I44</f>
        <v>...1</v>
      </c>
      <c r="T44" s="266" t="s">
        <v>1700</v>
      </c>
      <c r="U44" s="280"/>
      <c r="V44" s="2304"/>
      <c r="W44" s="2305"/>
      <c r="X44" s="2305"/>
      <c r="Y44" s="2305"/>
      <c r="Z44" s="2305"/>
      <c r="AA44" s="2305"/>
      <c r="AB44" s="2306"/>
      <c r="AC44" s="2307"/>
      <c r="AD44" s="2308"/>
      <c r="AE44" s="2308"/>
      <c r="AF44" s="2308"/>
      <c r="AG44" s="2308"/>
      <c r="AH44" s="2308"/>
      <c r="AI44" s="2308"/>
      <c r="AJ44" s="2309"/>
      <c r="AK44" s="1279" t="s">
        <v>1701</v>
      </c>
      <c r="AM44" s="498"/>
      <c r="AN44" s="498" t="str">
        <f>IF(T44="","",T44)</f>
        <v>Наименование признака дифференциации</v>
      </c>
      <c r="AO44" s="498"/>
      <c r="AP44" s="498"/>
    </row>
    <row customHeight="1" ht="23.25">
      <c r="A45" s="1386" t="s">
        <v>260</v>
      </c>
      <c r="B45" s="1386" t="s">
        <v>261</v>
      </c>
      <c r="C45" s="1386" t="s">
        <v>262</v>
      </c>
      <c r="D45" s="1386" t="s">
        <v>2193</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1702</v>
      </c>
      <c r="AM45" s="498"/>
      <c r="AN45" s="498" t="str">
        <f>IF(T45="","",T45)</f>
        <v>Группа потребителей</v>
      </c>
      <c r="AO45" s="498"/>
      <c r="AP45" s="498"/>
    </row>
    <row customHeight="1" ht="23.25">
      <c r="A46" s="1386" t="s">
        <v>260</v>
      </c>
      <c r="B46" s="1386" t="s">
        <v>261</v>
      </c>
      <c r="C46" s="1386" t="s">
        <v>262</v>
      </c>
      <c r="D46" s="1386" t="s">
        <v>2193</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260</v>
      </c>
      <c r="B47" s="1386" t="s">
        <v>261</v>
      </c>
      <c r="C47" s="1386" t="s">
        <v>262</v>
      </c>
      <c r="D47" s="1386" t="s">
        <v>2193</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260</v>
      </c>
      <c r="B48" s="1386" t="s">
        <v>261</v>
      </c>
      <c r="C48" s="1386" t="s">
        <v>262</v>
      </c>
      <c r="D48" s="1386" t="s">
        <v>2193</v>
      </c>
      <c r="E48" s="2174"/>
      <c r="F48" s="2174"/>
      <c r="G48" s="2174"/>
      <c r="H48" s="2174"/>
      <c r="I48" s="2201"/>
      <c r="J48" s="2171"/>
      <c r="K48" s="1386"/>
      <c r="L48" s="1387"/>
      <c r="P48" s="2172"/>
      <c r="Q48" s="2172"/>
      <c r="R48" s="344"/>
      <c r="S48" s="1301"/>
      <c r="T48" s="268" t="s">
        <v>1703</v>
      </c>
      <c r="U48" s="359"/>
      <c r="V48" s="359"/>
      <c r="W48" s="359"/>
      <c r="X48" s="359"/>
      <c r="Y48" s="359"/>
      <c r="Z48" s="359"/>
      <c r="AA48" s="359"/>
      <c r="AB48" s="359"/>
      <c r="AC48" s="359"/>
      <c r="AD48" s="359"/>
      <c r="AE48" s="359"/>
      <c r="AF48" s="359"/>
      <c r="AG48" s="359"/>
      <c r="AH48" s="359"/>
      <c r="AI48" s="359"/>
      <c r="AJ48" s="359"/>
      <c r="AK48" s="1279" t="s">
        <v>1704</v>
      </c>
      <c r="AM48" s="498"/>
      <c r="AN48" s="498" t="str">
        <f>IF(T48="","",T48)</f>
        <v>Добавить значение признака дифференциации</v>
      </c>
      <c r="AO48" s="498"/>
      <c r="AP48" s="498"/>
    </row>
    <row customHeight="1" ht="21">
      <c r="A49" s="1386" t="s">
        <v>260</v>
      </c>
      <c r="B49" s="1386" t="s">
        <v>261</v>
      </c>
      <c r="C49" s="1386" t="s">
        <v>262</v>
      </c>
      <c r="D49" s="1386" t="s">
        <v>2193</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260</v>
      </c>
      <c r="B50" s="1386" t="s">
        <v>261</v>
      </c>
      <c r="C50" s="1386" t="s">
        <v>262</v>
      </c>
      <c r="D50" s="1386" t="s">
        <v>2193</v>
      </c>
      <c r="E50" s="2174"/>
      <c r="F50" s="2174"/>
      <c r="G50" s="2174"/>
      <c r="H50" s="2173"/>
      <c r="I50" s="1386"/>
      <c r="J50" s="1386"/>
      <c r="K50" s="1386"/>
      <c r="L50" s="1387"/>
      <c r="M50" s="1388"/>
      <c r="N50" s="1388"/>
      <c r="O50" s="535"/>
      <c r="P50" s="348"/>
      <c r="Q50" s="367"/>
      <c r="R50" s="343"/>
      <c r="S50" s="1301"/>
      <c r="T50" s="364" t="s">
        <v>1705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260</v>
      </c>
      <c r="B51" s="1366" t="s">
        <v>261</v>
      </c>
      <c r="C51" s="1337"/>
      <c r="D51" s="1337"/>
      <c r="E51" s="2174"/>
      <c r="F51" s="2173"/>
      <c r="G51" s="1337"/>
      <c r="H51" s="1337"/>
      <c r="I51" s="1337"/>
      <c r="J51" s="1337"/>
      <c r="K51" s="1337"/>
      <c r="L51" s="1517"/>
      <c r="M51" s="1344"/>
      <c r="N51" s="1344"/>
      <c r="P51" s="1339"/>
      <c r="Q51" s="1340"/>
      <c r="R51" s="1339"/>
      <c r="S51" s="1345"/>
      <c r="T51" s="1348" t="s">
        <v>240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260</v>
      </c>
      <c r="B52" s="1366"/>
      <c r="C52" s="1366"/>
      <c r="D52" s="1366"/>
      <c r="E52" s="2173"/>
      <c r="F52" s="1366"/>
      <c r="G52" s="1366"/>
      <c r="H52" s="1366"/>
      <c r="I52" s="1366"/>
      <c r="J52" s="1366"/>
      <c r="K52" s="1366"/>
      <c r="L52" s="1369"/>
      <c r="M52" s="1344"/>
      <c r="N52" s="1344"/>
      <c r="O52" s="516"/>
      <c r="P52" s="376"/>
      <c r="Q52" s="1367"/>
      <c r="R52" s="376"/>
      <c r="S52" s="1345"/>
      <c r="T52" s="1348" t="s">
        <v>241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242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2194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2195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D93E9-3CC3-D181-3D4C-F9CB162E210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126</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2190</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1700</v>
      </c>
      <c r="U5" s="280"/>
      <c r="V5" s="2304"/>
      <c r="W5" s="2305"/>
      <c r="X5" s="2305"/>
      <c r="Y5" s="2305"/>
      <c r="Z5" s="2305"/>
      <c r="AA5" s="2305"/>
      <c r="AB5" s="2306"/>
      <c r="AC5" s="2307"/>
      <c r="AD5" s="2308"/>
      <c r="AE5" s="2308"/>
      <c r="AF5" s="2308"/>
      <c r="AG5" s="2308"/>
      <c r="AH5" s="2308"/>
      <c r="AI5" s="2308"/>
      <c r="AJ5" s="2309"/>
      <c r="AK5" s="1279" t="s">
        <v>1701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1702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1703</v>
      </c>
      <c r="U9" s="359"/>
      <c r="V9" s="359"/>
      <c r="W9" s="359"/>
      <c r="X9" s="359"/>
      <c r="Y9" s="359"/>
      <c r="Z9" s="359"/>
      <c r="AA9" s="359"/>
      <c r="AB9" s="359"/>
      <c r="AC9" s="359"/>
      <c r="AD9" s="359"/>
      <c r="AE9" s="359"/>
      <c r="AF9" s="359"/>
      <c r="AG9" s="359"/>
      <c r="AH9" s="359"/>
      <c r="AI9" s="359"/>
      <c r="AJ9" s="359"/>
      <c r="AK9" s="1279" t="s">
        <v>1704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45280.38684027778</v>
      </c>
      <c r="W28" s="2179"/>
      <c r="X28" s="2179"/>
      <c r="Y28" s="2179"/>
      <c r="Z28" s="2179"/>
      <c r="AA28" s="2179"/>
      <c r="AB28" s="314"/>
      <c r="AC28" s="2179" t="str">
        <f>IF(TITLE_DATE_CHANGE_PERIOD="",IF(TITLE_DATE_PR="","",TITLE_DATE_PR),TITLE_DATE_CHANGE_PERIOD)</f>
        <v>45280.38684027778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81/1</v>
      </c>
      <c r="W29" s="2166"/>
      <c r="X29" s="2166"/>
      <c r="Y29" s="2166"/>
      <c r="Z29" s="2166"/>
      <c r="AA29" s="2166"/>
      <c r="AB29" s="314"/>
      <c r="AC29" s="2166" t="str">
        <f>IF(TITLE_NUMBER_PR_CHANGE="",IF(TITLE_NUMBER_PR="","",TITLE_NUMBER_PR),TITLE_NUMBER_PR_CHANGE)</f>
        <v>81/1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45280.38684027778</v>
      </c>
      <c r="W32" s="2179"/>
      <c r="X32" s="2179"/>
      <c r="Y32" s="2179"/>
      <c r="Z32" s="2179"/>
      <c r="AA32" s="2179"/>
      <c r="AB32" s="314"/>
      <c r="AC32" s="2179" t="str">
        <f>IF(TITLE_DATE_CHANGE_PERIOD="",IF(TITLE_DATE_PR="","",TITLE_DATE_PR),TITLE_DATE_CHANGE_PERIOD)</f>
        <v>45280.38684027778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81/1</v>
      </c>
      <c r="W33" s="2166"/>
      <c r="X33" s="2166"/>
      <c r="Y33" s="2166"/>
      <c r="Z33" s="2166"/>
      <c r="AA33" s="2166"/>
      <c r="AB33" s="314"/>
      <c r="AC33" s="2166" t="str">
        <f>IF(TITLE_NUMBER_PR_CHANGE="",IF(TITLE_NUMBER_PR="","",TITLE_NUMBER_PR),TITLE_NUMBER_PR_CHANGE)</f>
        <v>81/1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87</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1706</v>
      </c>
      <c r="W38" s="2177" t="s">
        <v>495</v>
      </c>
      <c r="X38" s="2178"/>
      <c r="Y38" s="2177" t="s">
        <v>496</v>
      </c>
      <c r="Z38" s="2184"/>
      <c r="AA38" s="2178"/>
      <c r="AB38" s="2193"/>
      <c r="AC38" s="1506" t="s">
        <v>1706</v>
      </c>
      <c r="AD38" s="2177" t="s">
        <v>495</v>
      </c>
      <c r="AE38" s="2178"/>
      <c r="AF38" s="2177" t="s">
        <v>496</v>
      </c>
      <c r="AG38" s="2184"/>
      <c r="AH38" s="2178"/>
      <c r="AI38" s="2193"/>
      <c r="AJ38" s="2196"/>
      <c r="AK38" s="1948"/>
    </row>
    <row customHeight="1" ht="86.25">
      <c r="A39" s="1393"/>
      <c r="B39" s="1393" t="s">
        <v>138</v>
      </c>
      <c r="C39" s="1393" t="s">
        <v>139</v>
      </c>
      <c r="D39" s="1393" t="s">
        <v>140</v>
      </c>
      <c r="E39" s="1387" t="s">
        <v>497</v>
      </c>
      <c r="F39" s="1387" t="s">
        <v>498</v>
      </c>
      <c r="G39" s="1387" t="s">
        <v>499</v>
      </c>
      <c r="H39" s="1387"/>
      <c r="I39" s="1387" t="s">
        <v>1707</v>
      </c>
      <c r="J39" s="1387" t="s">
        <v>502</v>
      </c>
      <c r="K39" s="1387" t="s">
        <v>1708</v>
      </c>
      <c r="L39" s="1387" t="s">
        <v>478</v>
      </c>
      <c r="Q39" s="368"/>
      <c r="R39" s="368"/>
      <c r="S39" s="2188"/>
      <c r="T39" s="2029"/>
      <c r="U39" s="282"/>
      <c r="V39" s="1506" t="s">
        <v>2191</v>
      </c>
      <c r="W39" s="1230" t="s">
        <v>2192</v>
      </c>
      <c r="X39" s="1230" t="s">
        <v>1711</v>
      </c>
      <c r="Y39" s="1512" t="s">
        <v>506</v>
      </c>
      <c r="Z39" s="2185" t="s">
        <v>507</v>
      </c>
      <c r="AA39" s="2186"/>
      <c r="AB39" s="2194"/>
      <c r="AC39" s="1506" t="s">
        <v>2191</v>
      </c>
      <c r="AD39" s="1230" t="s">
        <v>2192</v>
      </c>
      <c r="AE39" s="1230" t="s">
        <v>1711</v>
      </c>
      <c r="AF39" s="1512"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113</v>
      </c>
      <c r="T40" s="1274" t="s">
        <v>101</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126</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265</v>
      </c>
      <c r="B42" s="1386" t="s">
        <v>266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265</v>
      </c>
      <c r="B43" s="1386" t="s">
        <v>266</v>
      </c>
      <c r="C43" s="1386" t="s">
        <v>267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2190</v>
      </c>
      <c r="AM43" s="498"/>
      <c r="AN43" s="498" t="str">
        <f>IF(T43="","",T43)</f>
        <v>Наименование централизованной системы водоотведения</v>
      </c>
      <c r="AO43" s="498"/>
      <c r="AP43" s="498"/>
    </row>
    <row customHeight="1" ht="23.25">
      <c r="A44" s="1386" t="s">
        <v>265</v>
      </c>
      <c r="B44" s="1386" t="s">
        <v>266</v>
      </c>
      <c r="C44" s="1386" t="s">
        <v>267</v>
      </c>
      <c r="D44" s="1386" t="s">
        <v>2196</v>
      </c>
      <c r="E44" s="2174"/>
      <c r="F44" s="2174"/>
      <c r="G44" s="2174"/>
      <c r="H44" s="2174"/>
      <c r="I44" s="2171" t="str">
        <f>S43&amp;".1"</f>
        <v>...1</v>
      </c>
      <c r="J44" s="1386"/>
      <c r="K44" s="1386"/>
      <c r="L44" s="1387"/>
      <c r="P44" s="2172">
        <v>1</v>
      </c>
      <c r="Q44" s="1504"/>
      <c r="R44" s="344"/>
      <c r="S44" s="1516" t="str">
        <f>$I44</f>
        <v>...1</v>
      </c>
      <c r="T44" s="266" t="s">
        <v>1700</v>
      </c>
      <c r="U44" s="280"/>
      <c r="V44" s="2304"/>
      <c r="W44" s="2305"/>
      <c r="X44" s="2305"/>
      <c r="Y44" s="2305"/>
      <c r="Z44" s="2305"/>
      <c r="AA44" s="2305"/>
      <c r="AB44" s="2306"/>
      <c r="AC44" s="2307"/>
      <c r="AD44" s="2308"/>
      <c r="AE44" s="2308"/>
      <c r="AF44" s="2308"/>
      <c r="AG44" s="2308"/>
      <c r="AH44" s="2308"/>
      <c r="AI44" s="2308"/>
      <c r="AJ44" s="2309"/>
      <c r="AK44" s="1279" t="s">
        <v>1701</v>
      </c>
      <c r="AM44" s="498"/>
      <c r="AN44" s="498" t="str">
        <f>IF(T44="","",T44)</f>
        <v>Наименование признака дифференциации</v>
      </c>
      <c r="AO44" s="498"/>
      <c r="AP44" s="498"/>
    </row>
    <row customHeight="1" ht="23.25">
      <c r="A45" s="1386" t="s">
        <v>265</v>
      </c>
      <c r="B45" s="1386" t="s">
        <v>266</v>
      </c>
      <c r="C45" s="1386" t="s">
        <v>267</v>
      </c>
      <c r="D45" s="1386" t="s">
        <v>2196</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1702</v>
      </c>
      <c r="AM45" s="498"/>
      <c r="AN45" s="498" t="str">
        <f>IF(T45="","",T45)</f>
        <v>Группа потребителей</v>
      </c>
      <c r="AO45" s="498"/>
      <c r="AP45" s="498"/>
    </row>
    <row customHeight="1" ht="23.25">
      <c r="A46" s="1386" t="s">
        <v>265</v>
      </c>
      <c r="B46" s="1386" t="s">
        <v>266</v>
      </c>
      <c r="C46" s="1386" t="s">
        <v>267</v>
      </c>
      <c r="D46" s="1386" t="s">
        <v>2196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265</v>
      </c>
      <c r="B47" s="1386" t="s">
        <v>266</v>
      </c>
      <c r="C47" s="1386" t="s">
        <v>267</v>
      </c>
      <c r="D47" s="1386" t="s">
        <v>2196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265</v>
      </c>
      <c r="B48" s="1386" t="s">
        <v>266</v>
      </c>
      <c r="C48" s="1386" t="s">
        <v>267</v>
      </c>
      <c r="D48" s="1386" t="s">
        <v>2196</v>
      </c>
      <c r="E48" s="2174"/>
      <c r="F48" s="2174"/>
      <c r="G48" s="2174"/>
      <c r="H48" s="2174"/>
      <c r="I48" s="2201"/>
      <c r="J48" s="2171"/>
      <c r="K48" s="1386"/>
      <c r="L48" s="1387"/>
      <c r="P48" s="2172"/>
      <c r="Q48" s="2172"/>
      <c r="R48" s="344"/>
      <c r="S48" s="1301"/>
      <c r="T48" s="268" t="s">
        <v>1703</v>
      </c>
      <c r="U48" s="359"/>
      <c r="V48" s="359"/>
      <c r="W48" s="359"/>
      <c r="X48" s="359"/>
      <c r="Y48" s="359"/>
      <c r="Z48" s="359"/>
      <c r="AA48" s="359"/>
      <c r="AB48" s="359"/>
      <c r="AC48" s="359"/>
      <c r="AD48" s="359"/>
      <c r="AE48" s="359"/>
      <c r="AF48" s="359"/>
      <c r="AG48" s="359"/>
      <c r="AH48" s="359"/>
      <c r="AI48" s="359"/>
      <c r="AJ48" s="359"/>
      <c r="AK48" s="1279" t="s">
        <v>1704</v>
      </c>
      <c r="AM48" s="498"/>
      <c r="AN48" s="498" t="str">
        <f>IF(T48="","",T48)</f>
        <v>Добавить значение признака дифференциации</v>
      </c>
      <c r="AO48" s="498"/>
      <c r="AP48" s="498"/>
    </row>
    <row customHeight="1" ht="21">
      <c r="A49" s="1386" t="s">
        <v>265</v>
      </c>
      <c r="B49" s="1386" t="s">
        <v>266</v>
      </c>
      <c r="C49" s="1386" t="s">
        <v>267</v>
      </c>
      <c r="D49" s="1386" t="s">
        <v>2196</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265</v>
      </c>
      <c r="B50" s="1386" t="s">
        <v>266</v>
      </c>
      <c r="C50" s="1386" t="s">
        <v>267</v>
      </c>
      <c r="D50" s="1386" t="s">
        <v>2196</v>
      </c>
      <c r="E50" s="2174"/>
      <c r="F50" s="2174"/>
      <c r="G50" s="2174"/>
      <c r="H50" s="2173"/>
      <c r="I50" s="1386"/>
      <c r="J50" s="1386"/>
      <c r="K50" s="1386"/>
      <c r="L50" s="1387"/>
      <c r="M50" s="1388"/>
      <c r="N50" s="1388"/>
      <c r="O50" s="535"/>
      <c r="P50" s="348"/>
      <c r="Q50" s="367"/>
      <c r="R50" s="343"/>
      <c r="S50" s="1301"/>
      <c r="T50" s="364" t="s">
        <v>1705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265</v>
      </c>
      <c r="B51" s="1366" t="s">
        <v>266</v>
      </c>
      <c r="C51" s="1337"/>
      <c r="D51" s="1337"/>
      <c r="E51" s="2174"/>
      <c r="F51" s="2173"/>
      <c r="G51" s="1337"/>
      <c r="H51" s="1337"/>
      <c r="I51" s="1337"/>
      <c r="J51" s="1337"/>
      <c r="K51" s="1337"/>
      <c r="L51" s="1517"/>
      <c r="M51" s="1344"/>
      <c r="N51" s="1344"/>
      <c r="P51" s="1339"/>
      <c r="Q51" s="1340"/>
      <c r="R51" s="1339"/>
      <c r="S51" s="1345"/>
      <c r="T51" s="1348" t="s">
        <v>240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265</v>
      </c>
      <c r="B52" s="1366"/>
      <c r="C52" s="1366"/>
      <c r="D52" s="1366"/>
      <c r="E52" s="2173"/>
      <c r="F52" s="1366"/>
      <c r="G52" s="1366"/>
      <c r="H52" s="1366"/>
      <c r="I52" s="1366"/>
      <c r="J52" s="1366"/>
      <c r="K52" s="1366"/>
      <c r="L52" s="1369"/>
      <c r="M52" s="1344"/>
      <c r="N52" s="1344"/>
      <c r="O52" s="516"/>
      <c r="P52" s="376"/>
      <c r="Q52" s="1367"/>
      <c r="R52" s="376"/>
      <c r="S52" s="1345"/>
      <c r="T52" s="1348" t="s">
        <v>241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242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2194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2195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F4CFA-06B3-00F9-CE7F-4D341E8397E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126</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460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461</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2189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2190</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466</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2197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2198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1722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240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241</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478</v>
      </c>
      <c r="P24" s="1531"/>
      <c r="Q24" s="1533"/>
      <c r="R24" s="1533"/>
      <c r="AA24" s="1530" t="s">
        <v>480</v>
      </c>
      <c r="AC24" s="1530" t="s">
        <v>481</v>
      </c>
      <c r="AD24" s="1530" t="s">
        <v>541</v>
      </c>
      <c r="AH24" s="1530" t="s">
        <v>541</v>
      </c>
      <c r="AK24" s="1530" t="s">
        <v>1723</v>
      </c>
      <c r="AL24" s="1530" t="s">
        <v>541</v>
      </c>
      <c r="AP24" s="1530" t="s">
        <v>541</v>
      </c>
      <c r="AY24" s="1530" t="s">
        <v>480</v>
      </c>
      <c r="BA24" s="1530" t="s">
        <v>481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483</v>
      </c>
      <c r="T32" s="2165"/>
      <c r="U32" s="1395"/>
      <c r="V32" s="2179"/>
      <c r="W32" s="2179"/>
      <c r="X32" s="2179"/>
      <c r="Y32" s="2179"/>
      <c r="Z32" s="2179"/>
      <c r="AA32" s="2179"/>
      <c r="AB32" s="2179"/>
      <c r="AC32" s="314"/>
      <c r="AD32" s="2179" t="str">
        <f>IF(TITLE_DATE_CHANGE_PERIOD="",IF(TITLE_DATE_PR="","",TITLE_DATE_PR),TITLE_DATE_CHANGE_PERIOD)</f>
        <v>45280.38684027778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484</v>
      </c>
      <c r="T33" s="2165"/>
      <c r="U33" s="1395"/>
      <c r="V33" s="2166"/>
      <c r="W33" s="2166"/>
      <c r="X33" s="2166"/>
      <c r="Y33" s="2166"/>
      <c r="Z33" s="2166"/>
      <c r="AA33" s="2166"/>
      <c r="AB33" s="2166"/>
      <c r="AC33" s="314"/>
      <c r="AD33" s="2166" t="str">
        <f>IF(TITLE_NUMBER_PR_CHANGE="",IF(TITLE_NUMBER_PR="","",TITLE_NUMBER_PR),TITLE_NUMBER_PR_CHANGE)</f>
        <v>81/1</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483</v>
      </c>
      <c r="T36" s="2165"/>
      <c r="U36" s="1395"/>
      <c r="V36" s="2179"/>
      <c r="W36" s="2179"/>
      <c r="X36" s="2179"/>
      <c r="Y36" s="2179"/>
      <c r="Z36" s="2179"/>
      <c r="AA36" s="2179"/>
      <c r="AB36" s="2179"/>
      <c r="AC36" s="314"/>
      <c r="AD36" s="2179" t="str">
        <f>IF(TITLE_DATE_CHANGE_PERIOD="",IF(TITLE_DATE_PR="","",TITLE_DATE_PR),TITLE_DATE_CHANGE_PERIOD)</f>
        <v>45280.38684027778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484</v>
      </c>
      <c r="T37" s="2165"/>
      <c r="U37" s="1395"/>
      <c r="V37" s="2166"/>
      <c r="W37" s="2166"/>
      <c r="X37" s="2166"/>
      <c r="Y37" s="2166"/>
      <c r="Z37" s="2166"/>
      <c r="AA37" s="2166"/>
      <c r="AB37" s="2166"/>
      <c r="AC37" s="314"/>
      <c r="AD37" s="2166" t="str">
        <f>IF(TITLE_NUMBER_PR_CHANGE="",IF(TITLE_NUMBER_PR="","",TITLE_NUMBER_PR),TITLE_NUMBER_PR_CHANGE)</f>
        <v>81/1</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295</v>
      </c>
    </row>
    <row customHeight="1" ht="14.25">
      <c r="Q41" s="272"/>
      <c r="R41" s="368"/>
      <c r="S41" s="2188" t="s">
        <v>87</v>
      </c>
      <c r="T41" s="2029" t="s">
        <v>1724</v>
      </c>
      <c r="U41" s="281"/>
      <c r="V41" s="2189" t="s">
        <v>489</v>
      </c>
      <c r="W41" s="2190"/>
      <c r="X41" s="2190"/>
      <c r="Y41" s="2190"/>
      <c r="Z41" s="2190"/>
      <c r="AA41" s="2190"/>
      <c r="AB41" s="2191"/>
      <c r="AC41" s="2192" t="s">
        <v>490</v>
      </c>
      <c r="AD41" s="2235" t="s">
        <v>2199</v>
      </c>
      <c r="AE41" s="2204"/>
      <c r="AF41" s="2204"/>
      <c r="AG41" s="2236"/>
      <c r="AH41" s="2235" t="s">
        <v>2200</v>
      </c>
      <c r="AI41" s="2204"/>
      <c r="AJ41" s="2204"/>
      <c r="AK41" s="2236"/>
      <c r="AL41" s="2235" t="s">
        <v>2201</v>
      </c>
      <c r="AM41" s="2204"/>
      <c r="AN41" s="2204"/>
      <c r="AO41" s="2236"/>
      <c r="AP41" s="2235" t="s">
        <v>1728</v>
      </c>
      <c r="AQ41" s="2204"/>
      <c r="AR41" s="2204"/>
      <c r="AS41" s="2236"/>
      <c r="AT41" s="2189" t="s">
        <v>489</v>
      </c>
      <c r="AU41" s="2190"/>
      <c r="AV41" s="2190"/>
      <c r="AW41" s="2190"/>
      <c r="AX41" s="2190"/>
      <c r="AY41" s="2190"/>
      <c r="AZ41" s="2191"/>
      <c r="BA41" s="2192" t="s">
        <v>490</v>
      </c>
      <c r="BB41" s="2195" t="s">
        <v>492</v>
      </c>
      <c r="BC41" s="1948"/>
    </row>
    <row customHeight="1" ht="33.75">
      <c r="Q42" s="272"/>
      <c r="R42" s="368"/>
      <c r="S42" s="2188"/>
      <c r="T42" s="2029"/>
      <c r="U42" s="1032"/>
      <c r="V42" s="2011" t="s">
        <v>1729</v>
      </c>
      <c r="W42" s="2012"/>
      <c r="X42" s="2011" t="s">
        <v>1730</v>
      </c>
      <c r="Y42" s="2012"/>
      <c r="Z42" s="2207" t="s">
        <v>1731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2202</v>
      </c>
      <c r="AU42" s="2012"/>
      <c r="AV42" s="2011" t="s">
        <v>2203</v>
      </c>
      <c r="AW42" s="2012"/>
      <c r="AX42" s="2207" t="s">
        <v>1731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138</v>
      </c>
      <c r="C44" s="1393" t="s">
        <v>139</v>
      </c>
      <c r="D44" s="1393" t="s">
        <v>140</v>
      </c>
      <c r="E44" s="1387" t="s">
        <v>497</v>
      </c>
      <c r="F44" s="1387" t="s">
        <v>498</v>
      </c>
      <c r="G44" s="1387" t="s">
        <v>499</v>
      </c>
      <c r="H44" s="1387" t="s">
        <v>500</v>
      </c>
      <c r="I44" s="1387" t="s">
        <v>501</v>
      </c>
      <c r="J44" s="1387" t="s">
        <v>502</v>
      </c>
      <c r="K44" s="1387" t="s">
        <v>503</v>
      </c>
      <c r="L44" s="1387" t="s">
        <v>478</v>
      </c>
      <c r="Q44" s="272"/>
      <c r="R44" s="368"/>
      <c r="S44" s="2188"/>
      <c r="T44" s="2029"/>
      <c r="U44" s="282"/>
      <c r="V44" s="1502" t="s">
        <v>551</v>
      </c>
      <c r="W44" s="1502" t="s">
        <v>552</v>
      </c>
      <c r="X44" s="1502" t="s">
        <v>551</v>
      </c>
      <c r="Y44" s="1502" t="s">
        <v>552</v>
      </c>
      <c r="Z44" s="1512" t="s">
        <v>506</v>
      </c>
      <c r="AA44" s="2185" t="s">
        <v>507</v>
      </c>
      <c r="AB44" s="2186"/>
      <c r="AC44" s="2194"/>
      <c r="AD44" s="2240"/>
      <c r="AE44" s="2241"/>
      <c r="AF44" s="2241"/>
      <c r="AG44" s="2242"/>
      <c r="AH44" s="2240"/>
      <c r="AI44" s="2241"/>
      <c r="AJ44" s="2241"/>
      <c r="AK44" s="2242"/>
      <c r="AL44" s="2240"/>
      <c r="AM44" s="2241"/>
      <c r="AN44" s="2241"/>
      <c r="AO44" s="2242"/>
      <c r="AP44" s="2240"/>
      <c r="AQ44" s="2241"/>
      <c r="AR44" s="2241"/>
      <c r="AS44" s="2242"/>
      <c r="AT44" s="1502" t="s">
        <v>551</v>
      </c>
      <c r="AU44" s="1502" t="s">
        <v>552</v>
      </c>
      <c r="AV44" s="1502" t="s">
        <v>551</v>
      </c>
      <c r="AW44" s="1502" t="s">
        <v>552</v>
      </c>
      <c r="AX44" s="1512" t="s">
        <v>506</v>
      </c>
      <c r="AY44" s="2185" t="s">
        <v>507</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113</v>
      </c>
      <c r="T45" s="1274" t="s">
        <v>101</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270</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126</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270</v>
      </c>
      <c r="B47" s="1386" t="s">
        <v>271</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460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461</v>
      </c>
      <c r="BE47" s="498"/>
      <c r="BF47" s="498" t="str">
        <f>IF(T47="","",T47)</f>
        <v>Территория действия тарифа</v>
      </c>
      <c r="BG47" s="498"/>
      <c r="BH47" s="498"/>
    </row>
    <row customHeight="1" ht="33.75">
      <c r="A48" s="1386" t="s">
        <v>270</v>
      </c>
      <c r="B48" s="1386" t="s">
        <v>271</v>
      </c>
      <c r="C48" s="1386" t="s">
        <v>272</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2189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2190</v>
      </c>
      <c r="BE48" s="498"/>
      <c r="BF48" s="498" t="str">
        <f>IF(T48="","",T48)</f>
        <v>Наименование централизованной системы водоотведения</v>
      </c>
      <c r="BG48" s="498"/>
      <c r="BH48" s="498"/>
    </row>
    <row s="1673" customFormat="1" customHeight="1" ht="0">
      <c r="A49" s="1366" t="s">
        <v>270</v>
      </c>
      <c r="B49" s="1366" t="s">
        <v>271</v>
      </c>
      <c r="C49" s="1366" t="s">
        <v>272</v>
      </c>
      <c r="D49" s="1366" t="s">
        <v>2204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465</v>
      </c>
      <c r="BE49" s="498"/>
      <c r="BF49" s="498" t="str">
        <f>IF(T49="","",T49)</f>
        <v/>
      </c>
      <c r="BG49" s="498"/>
      <c r="BH49" s="498"/>
    </row>
    <row s="1673" customFormat="1" customHeight="1" ht="0">
      <c r="A50" s="1366" t="s">
        <v>270</v>
      </c>
      <c r="B50" s="1366" t="s">
        <v>271</v>
      </c>
      <c r="C50" s="1366" t="s">
        <v>272</v>
      </c>
      <c r="D50" s="1366" t="s">
        <v>2204</v>
      </c>
      <c r="E50" s="2174"/>
      <c r="F50" s="2174"/>
      <c r="G50" s="2174"/>
      <c r="H50" s="2174"/>
      <c r="I50" s="2171" t="str">
        <f>S49&amp;".1"</f>
        <v>.1</v>
      </c>
      <c r="J50" s="1366"/>
      <c r="K50" s="1366"/>
      <c r="L50" s="1369" t="s">
        <v>466</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270</v>
      </c>
      <c r="B51" s="1366" t="s">
        <v>271</v>
      </c>
      <c r="C51" s="1366" t="s">
        <v>272</v>
      </c>
      <c r="D51" s="1366" t="s">
        <v>2204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270</v>
      </c>
      <c r="B52" s="1386" t="s">
        <v>271</v>
      </c>
      <c r="C52" s="1386" t="s">
        <v>272</v>
      </c>
      <c r="D52" s="1386" t="s">
        <v>2204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1719</v>
      </c>
      <c r="AT53" s="1416"/>
      <c r="AU53" s="1519"/>
      <c r="AV53" s="1416"/>
      <c r="AW53" s="1519"/>
      <c r="AX53" s="1416"/>
      <c r="AY53" s="1416"/>
      <c r="AZ53" s="1416"/>
      <c r="BA53" s="1416"/>
      <c r="BB53" s="1420"/>
      <c r="BC53" s="2169"/>
      <c r="BE53" s="498"/>
      <c r="BF53" s="498"/>
      <c r="BG53" s="498"/>
      <c r="BH53" s="498"/>
    </row>
    <row customHeight="1" ht="11.25">
      <c r="A54" s="1386" t="s">
        <v>270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2197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270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2198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270</v>
      </c>
      <c r="B56" s="1386" t="s">
        <v>271</v>
      </c>
      <c r="C56" s="1386" t="s">
        <v>272</v>
      </c>
      <c r="D56" s="1386" t="s">
        <v>2204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1722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270</v>
      </c>
      <c r="B57" s="1386" t="s">
        <v>271</v>
      </c>
      <c r="C57" s="1386" t="s">
        <v>272</v>
      </c>
      <c r="D57" s="1386" t="s">
        <v>2204</v>
      </c>
      <c r="E57" s="2174"/>
      <c r="F57" s="2174"/>
      <c r="G57" s="2174"/>
      <c r="H57" s="2174"/>
      <c r="I57" s="2201"/>
      <c r="J57" s="2171"/>
      <c r="K57" s="1386"/>
      <c r="L57" s="1387"/>
      <c r="P57" s="2172"/>
      <c r="Q57" s="2172"/>
      <c r="R57" s="344"/>
      <c r="S57" s="1301"/>
      <c r="T57" s="268" t="s">
        <v>540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270</v>
      </c>
      <c r="B58" s="1366" t="s">
        <v>271</v>
      </c>
      <c r="C58" s="1366" t="s">
        <v>272</v>
      </c>
      <c r="D58" s="1366" t="s">
        <v>2204</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270</v>
      </c>
      <c r="B59" s="1366" t="s">
        <v>271</v>
      </c>
      <c r="C59" s="1366" t="s">
        <v>272</v>
      </c>
      <c r="D59" s="1366" t="s">
        <v>2204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270</v>
      </c>
      <c r="B60" s="1366" t="s">
        <v>271</v>
      </c>
      <c r="C60" s="1366" t="s">
        <v>272</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270</v>
      </c>
      <c r="B61" s="1366" t="s">
        <v>271</v>
      </c>
      <c r="C61" s="1337"/>
      <c r="D61" s="1337"/>
      <c r="E61" s="2174"/>
      <c r="F61" s="2173"/>
      <c r="G61" s="1337"/>
      <c r="H61" s="1337"/>
      <c r="I61" s="1337"/>
      <c r="J61" s="1337"/>
      <c r="K61" s="1337"/>
      <c r="L61" s="1517"/>
      <c r="M61" s="1344"/>
      <c r="N61" s="1344"/>
      <c r="P61" s="1339"/>
      <c r="Q61" s="1340"/>
      <c r="R61" s="1339"/>
      <c r="S61" s="1345"/>
      <c r="T61" s="1348" t="s">
        <v>240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270</v>
      </c>
      <c r="B62" s="1366"/>
      <c r="C62" s="1366"/>
      <c r="D62" s="1366"/>
      <c r="E62" s="2173"/>
      <c r="F62" s="1366"/>
      <c r="G62" s="1366"/>
      <c r="H62" s="1366"/>
      <c r="I62" s="1366"/>
      <c r="J62" s="1366"/>
      <c r="K62" s="1366"/>
      <c r="L62" s="1369"/>
      <c r="M62" s="1344"/>
      <c r="N62" s="1344"/>
      <c r="O62" s="516"/>
      <c r="P62" s="376"/>
      <c r="Q62" s="1367"/>
      <c r="R62" s="376"/>
      <c r="S62" s="1345"/>
      <c r="T62" s="1348" t="s">
        <v>241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242</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508</v>
      </c>
      <c r="T65" s="2200" t="s">
        <v>1806</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508</v>
      </c>
      <c r="T67" s="2200" t="s">
        <v>1807</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8B006-D9FB-C4F8-3FFE-566DF307D3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27873-CD2B-F317-43B2-5D72B967E1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2D103-2177-0043-9241-0DA41B1EA3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82BA4-DE47-1CDE-7C8D-5B70EC1C48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79147-16C5-A9D5-4CFB-5CDC80535A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C8C18-E605-FEA9-1B15-A9FFC0C30D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51E5A-5A16-3EC3-F836-DEC9D78D7D99}"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2205</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294</v>
      </c>
      <c r="E8" s="2029"/>
      <c r="F8" s="2029"/>
      <c r="G8" s="2029"/>
      <c r="H8" s="2029"/>
      <c r="I8" s="2029" t="s">
        <v>295</v>
      </c>
    </row>
    <row customHeight="1" ht="27.75">
      <c r="D9" s="2029" t="s">
        <v>87</v>
      </c>
      <c r="E9" s="2029" t="s">
        <v>2206</v>
      </c>
      <c r="F9" s="2029"/>
      <c r="G9" s="2029"/>
      <c r="H9" s="2029"/>
      <c r="I9" s="2029"/>
    </row>
    <row customHeight="1" ht="22.5">
      <c r="D10" s="2029"/>
      <c r="E10" s="107" t="s">
        <v>2207</v>
      </c>
      <c r="F10" s="107" t="s">
        <v>2208</v>
      </c>
      <c r="G10" s="107" t="s">
        <v>2209</v>
      </c>
      <c r="H10" s="107" t="s">
        <v>386</v>
      </c>
      <c r="I10" s="2029"/>
    </row>
    <row customHeight="1" ht="12" hidden="1">
      <c r="D11" s="68" t="s">
        <v>113</v>
      </c>
      <c r="E11" s="68" t="s">
        <v>90</v>
      </c>
      <c r="F11" s="68" t="s">
        <v>114</v>
      </c>
      <c r="G11" s="68" t="s">
        <v>91</v>
      </c>
      <c r="H11" s="68" t="s">
        <v>92</v>
      </c>
      <c r="I11" s="68" t="s">
        <v>115</v>
      </c>
    </row>
    <row s="1858" customFormat="1" customHeight="1" ht="24.75">
      <c r="A12" s="125" t="s">
        <v>89</v>
      </c>
      <c r="B12" s="105" t="s">
        <v>24</v>
      </c>
      <c r="C12" s="106"/>
      <c r="D12" s="108" t="s">
        <v>113</v>
      </c>
      <c r="E12" s="378"/>
      <c r="F12" s="378"/>
      <c r="G12" s="1764" t="s">
        <v>24</v>
      </c>
      <c r="H12" s="379"/>
      <c r="I12" s="1988" t="s">
        <v>2210</v>
      </c>
      <c r="K12" s="251"/>
      <c r="L12" s="252"/>
    </row>
    <row customHeight="1" ht="15">
      <c r="A13" s="101"/>
      <c r="B13" s="101"/>
      <c r="C13" s="101"/>
      <c r="D13" s="89"/>
      <c r="E13" s="110" t="s">
        <v>540</v>
      </c>
      <c r="F13" s="109"/>
      <c r="G13" s="109"/>
      <c r="H13" s="193"/>
      <c r="I13" s="1990"/>
    </row>
    <row customHeight="1" ht="3">
      <c r="A14" s="101"/>
      <c r="B14" s="101"/>
      <c r="C14" s="101"/>
    </row>
    <row customHeight="1" ht="27.75">
      <c r="E15" s="2383" t="s">
        <v>2211</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9C519-CAE9-0ACD-3C53-6E819AFEBD2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2212</v>
      </c>
      <c r="E7" s="2385"/>
      <c r="F7" s="246"/>
    </row>
    <row customHeight="1" ht="3">
      <c r="C8" s="71"/>
      <c r="D8" s="51"/>
      <c r="E8" s="51"/>
    </row>
    <row customHeight="1" ht="15.75">
      <c r="C9" s="71"/>
      <c r="D9" s="85" t="s">
        <v>87</v>
      </c>
      <c r="E9" s="239" t="s">
        <v>2213</v>
      </c>
    </row>
    <row customHeight="1" ht="12">
      <c r="C10" s="71"/>
      <c r="D10" s="68" t="s">
        <v>113</v>
      </c>
      <c r="E10" s="68" t="s">
        <v>101</v>
      </c>
    </row>
    <row customHeight="1" ht="11.25" hidden="1">
      <c r="C11" s="71"/>
      <c r="D11" s="130">
        <v>0</v>
      </c>
      <c r="E11" s="240"/>
    </row>
    <row customHeight="1" ht="15">
      <c r="C12" s="116"/>
      <c r="D12" s="93">
        <v>1</v>
      </c>
      <c r="E12" s="371"/>
    </row>
    <row customHeight="1" ht="12">
      <c r="C13" s="71"/>
      <c r="D13" s="241"/>
      <c r="E13" s="242" t="s">
        <v>2214</v>
      </c>
    </row>
    <row customHeight="1" ht="3"/>
    <row customHeight="1" ht="22.5">
      <c r="C15" s="117"/>
      <c r="D15" s="2386" t="s">
        <v>2215</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38FD3-6973-E95F-875A-B380288C8265}"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293</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294</v>
      </c>
      <c r="E9" s="2024"/>
      <c r="F9" s="2024"/>
      <c r="G9" s="2028" t="s">
        <v>295</v>
      </c>
    </row>
    <row customHeight="1" ht="11.25">
      <c r="A10" s="500"/>
      <c r="B10" s="500"/>
      <c r="C10" s="455"/>
      <c r="D10" s="1497" t="s">
        <v>87</v>
      </c>
      <c r="E10" s="1499" t="s">
        <v>296</v>
      </c>
      <c r="F10" s="1499" t="s">
        <v>297</v>
      </c>
      <c r="G10" s="2029"/>
    </row>
    <row customHeight="1" ht="12">
      <c r="A11" s="500"/>
      <c r="B11" s="500"/>
      <c r="C11" s="455"/>
      <c r="D11" s="462"/>
      <c r="E11" s="462"/>
      <c r="F11" s="462"/>
      <c r="G11" s="462"/>
    </row>
    <row customHeight="1" ht="22.5">
      <c r="A12" s="500"/>
      <c r="B12" s="500"/>
      <c r="C12" s="455"/>
      <c r="D12" s="1543">
        <v>1</v>
      </c>
      <c r="E12" s="472" t="s">
        <v>2216</v>
      </c>
      <c r="F12" s="1895" t="str">
        <f>IF(org="","",org)</f>
        <v>МУП "ВОДОКАНАЛ"</v>
      </c>
      <c r="G12" s="472" t="s">
        <v>2217</v>
      </c>
      <c r="H12" s="1556"/>
    </row>
    <row customHeight="1" ht="18.75">
      <c r="A13" s="500"/>
      <c r="B13" s="500"/>
      <c r="C13" s="455"/>
      <c r="D13" s="1543">
        <v>2</v>
      </c>
      <c r="E13" s="1550" t="s">
        <v>2218</v>
      </c>
      <c r="F13" s="1544" t="s">
        <v>300</v>
      </c>
      <c r="G13" s="472"/>
      <c r="H13" s="1556"/>
    </row>
    <row customHeight="1" ht="18.75">
      <c r="A14" s="500"/>
      <c r="B14" s="500"/>
      <c r="C14" s="455"/>
      <c r="D14" s="1546" t="s">
        <v>454</v>
      </c>
      <c r="E14" s="1547" t="s">
        <v>2219</v>
      </c>
      <c r="F14" s="1549"/>
      <c r="G14" s="1548" t="s">
        <v>2220</v>
      </c>
      <c r="H14" s="1556"/>
    </row>
    <row customHeight="1" ht="18.75">
      <c r="A15" s="500"/>
      <c r="B15" s="500"/>
      <c r="C15" s="455"/>
      <c r="D15" s="1546" t="s">
        <v>301</v>
      </c>
      <c r="E15" s="1547" t="s">
        <v>2221</v>
      </c>
      <c r="F15" s="1549"/>
      <c r="G15" s="1548" t="s">
        <v>2222</v>
      </c>
      <c r="H15" s="1556"/>
    </row>
    <row customHeight="1" ht="36.75">
      <c r="A16" s="500"/>
      <c r="B16" s="500"/>
      <c r="C16" s="455"/>
      <c r="D16" s="1546" t="s">
        <v>304</v>
      </c>
      <c r="E16" s="1545" t="s">
        <v>2223</v>
      </c>
      <c r="F16" s="1554"/>
      <c r="G16" s="472" t="s">
        <v>2224</v>
      </c>
      <c r="H16" s="1556"/>
    </row>
    <row customHeight="1" ht="45">
      <c r="A17" s="500"/>
      <c r="B17" s="500"/>
      <c r="C17" s="455"/>
      <c r="D17" s="1543">
        <v>3</v>
      </c>
      <c r="E17" s="1550" t="s">
        <v>2225</v>
      </c>
      <c r="F17" s="1549"/>
      <c r="G17" s="472" t="s">
        <v>2226</v>
      </c>
      <c r="H17" s="1556"/>
    </row>
    <row customHeight="1" ht="45">
      <c r="A18" s="1498">
        <v>1</v>
      </c>
      <c r="B18" s="500"/>
      <c r="C18" s="1500"/>
      <c r="D18" s="1543" t="s">
        <v>90</v>
      </c>
      <c r="E18" s="1550" t="s">
        <v>2227</v>
      </c>
      <c r="F18" s="1549"/>
      <c r="G18" s="472" t="s">
        <v>2226</v>
      </c>
      <c r="H18" s="1556"/>
      <c r="I18" s="850"/>
    </row>
    <row customHeight="1" ht="22.5">
      <c r="A19" s="500"/>
      <c r="B19" s="500"/>
      <c r="C19" s="455"/>
      <c r="D19" s="1543" t="s">
        <v>114</v>
      </c>
      <c r="E19" s="1550" t="s">
        <v>2228</v>
      </c>
      <c r="F19" s="1544" t="s">
        <v>300</v>
      </c>
      <c r="G19" s="2387" t="s">
        <v>2229</v>
      </c>
      <c r="H19" s="473"/>
    </row>
    <row s="1553" customFormat="1" customHeight="1" ht="5.25" hidden="1">
      <c r="A20" s="500"/>
      <c r="B20" s="500"/>
      <c r="C20" s="1552"/>
      <c r="D20" s="1551" t="s">
        <v>1661</v>
      </c>
      <c r="E20" s="1015"/>
      <c r="F20" s="1014"/>
      <c r="G20" s="2388"/>
    </row>
    <row customHeight="1" ht="15">
      <c r="A21" s="500"/>
      <c r="B21" s="500"/>
      <c r="C21" s="455"/>
      <c r="D21" s="465"/>
      <c r="E21" s="413" t="s">
        <v>335</v>
      </c>
      <c r="F21" s="467"/>
      <c r="G21" s="2389"/>
      <c r="H21" s="1556"/>
    </row>
    <row s="499" customFormat="1" customHeight="1" ht="24.75">
      <c r="A22" s="500"/>
      <c r="B22" s="500"/>
      <c r="C22" s="500"/>
      <c r="D22" s="1543" t="s">
        <v>91</v>
      </c>
      <c r="E22" s="472" t="s">
        <v>2230</v>
      </c>
      <c r="F22" s="1549"/>
      <c r="G22" s="472" t="s">
        <v>2231</v>
      </c>
      <c r="H22" s="1555"/>
    </row>
    <row s="499" customFormat="1" customHeight="1" ht="18.75">
      <c r="A23" s="500"/>
      <c r="B23" s="500"/>
      <c r="C23" s="500"/>
      <c r="D23" s="1543" t="s">
        <v>92</v>
      </c>
      <c r="E23" s="1550" t="s">
        <v>2232</v>
      </c>
      <c r="F23" s="1554"/>
      <c r="G23" s="472" t="s">
        <v>2233</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2F8E4-2DE8-1286-4C14-28C64995E644}"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294</v>
      </c>
      <c r="F7" s="1923"/>
      <c r="G7" s="1923"/>
      <c r="H7" s="1923"/>
      <c r="I7" s="1923"/>
      <c r="J7" s="2390" t="s">
        <v>295</v>
      </c>
      <c r="K7" s="498"/>
      <c r="L7" s="498"/>
      <c r="M7" s="498"/>
      <c r="N7" s="498"/>
      <c r="O7" s="205"/>
      <c r="P7" s="498"/>
      <c r="Q7" s="204"/>
      <c r="R7" s="204"/>
      <c r="S7" s="204"/>
      <c r="T7" s="204"/>
    </row>
    <row s="1854" customFormat="1" customHeight="1" ht="20.25">
      <c r="A8" s="1156"/>
      <c r="B8" s="1161"/>
      <c r="C8" s="1156"/>
      <c r="D8" s="1518"/>
      <c r="E8" s="1578" t="s">
        <v>87</v>
      </c>
      <c r="F8" s="1563" t="s">
        <v>2234</v>
      </c>
      <c r="G8" s="1563" t="s">
        <v>48</v>
      </c>
      <c r="H8" s="1563" t="s">
        <v>50</v>
      </c>
      <c r="I8" s="1563" t="s">
        <v>2235</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2236</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2237</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DBA4E-CA44-02FE-BF58-F16CB077BE8B}"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294</v>
      </c>
      <c r="F7" s="1923"/>
      <c r="G7" s="1923"/>
      <c r="H7" s="1923"/>
      <c r="I7" s="1923"/>
      <c r="J7" s="1923"/>
      <c r="K7" s="1923"/>
      <c r="L7" s="2390" t="s">
        <v>295</v>
      </c>
      <c r="M7" s="498"/>
      <c r="N7" s="498"/>
      <c r="O7" s="498"/>
      <c r="P7" s="498"/>
      <c r="Q7" s="205"/>
      <c r="R7" s="498"/>
      <c r="S7" s="204"/>
      <c r="T7" s="204"/>
      <c r="U7" s="204"/>
      <c r="V7" s="204"/>
    </row>
    <row s="1854" customFormat="1" customHeight="1" ht="47.25">
      <c r="A8" s="1156"/>
      <c r="B8" s="1161"/>
      <c r="C8" s="1156"/>
      <c r="D8" s="1518"/>
      <c r="E8" s="2395" t="s">
        <v>87</v>
      </c>
      <c r="F8" s="2395" t="s">
        <v>2216</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2238</v>
      </c>
      <c r="H9" s="1560" t="s">
        <v>2239</v>
      </c>
      <c r="I9" s="1560" t="s">
        <v>2240</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2241</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2242</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D6861-6D01-8601-C2CD-731C8A515367}"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2243</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2244</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295</v>
      </c>
      <c r="F8" s="1581"/>
      <c r="G8" s="1582" t="s">
        <v>299</v>
      </c>
      <c r="H8" s="1582" t="s">
        <v>2245</v>
      </c>
      <c r="I8" s="1582" t="s">
        <v>303</v>
      </c>
      <c r="J8" s="2403"/>
      <c r="K8" s="2404"/>
      <c r="L8" s="2405"/>
      <c r="M8" s="1582" t="s">
        <v>2246</v>
      </c>
      <c r="N8" s="1582" t="s">
        <v>2247</v>
      </c>
      <c r="O8" s="1582" t="s">
        <v>2248</v>
      </c>
      <c r="P8" s="1573"/>
      <c r="Q8" s="1573"/>
      <c r="R8" s="1573"/>
      <c r="S8" s="1573"/>
      <c r="T8" s="1574"/>
      <c r="U8" s="1573"/>
      <c r="V8" s="1575"/>
      <c r="W8" s="1575"/>
      <c r="X8" s="1575"/>
      <c r="Y8" s="1575"/>
    </row>
    <row s="1854" customFormat="1" customHeight="1" ht="47.25">
      <c r="A9" s="1156"/>
      <c r="B9" s="1161"/>
      <c r="C9" s="1156"/>
      <c r="D9" s="1518"/>
      <c r="E9" s="2053" t="s">
        <v>294</v>
      </c>
      <c r="F9" s="2396" t="s">
        <v>87</v>
      </c>
      <c r="G9" s="2396" t="s">
        <v>298</v>
      </c>
      <c r="H9" s="2396" t="s">
        <v>2249</v>
      </c>
      <c r="I9" s="2396"/>
      <c r="J9" s="2396" t="s">
        <v>2250</v>
      </c>
      <c r="K9" s="2396"/>
      <c r="L9" s="2396"/>
      <c r="M9" s="2396" t="s">
        <v>2251</v>
      </c>
      <c r="N9" s="2396" t="s">
        <v>2252</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2253</v>
      </c>
      <c r="I10" s="152" t="s">
        <v>302</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2243</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2237</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D46D5-B98A-D8C2-4406-4C9F65C8D553}" mc:Ignorable="x14ac xr xr2 xr3">
  <sheetPr>
    <tabColor rgb="FFCCCCFF"/>
    <pageSetUpPr fitToPage="1"/>
  </sheetPr>
  <dimension ref="A1:L14"/>
  <sheetViews>
    <sheetView topLeftCell="C6" showGridLines="0" zoomScale="90" workbookViewId="0">
      <selection activeCell="E14" sqref="E14"/>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2254</v>
      </c>
      <c r="E7" s="1921"/>
      <c r="F7" s="246"/>
    </row>
    <row customHeight="1" ht="3">
      <c r="C8" s="71"/>
      <c r="D8" s="51"/>
      <c r="E8" s="51"/>
    </row>
    <row customHeight="1" ht="15.75">
      <c r="C9" s="71"/>
      <c r="D9" s="85" t="s">
        <v>87</v>
      </c>
      <c r="E9" s="88" t="s">
        <v>281</v>
      </c>
    </row>
    <row customHeight="1" ht="12">
      <c r="C10" s="71"/>
      <c r="D10" s="68" t="s">
        <v>113</v>
      </c>
      <c r="E10" s="68" t="s">
        <v>101</v>
      </c>
    </row>
    <row customHeight="1" ht="15" hidden="1">
      <c r="C11" s="71"/>
      <c r="D11" s="93">
        <v>0</v>
      </c>
      <c r="E11" s="129"/>
    </row>
    <row customHeight="1" ht="98.33333333333333">
      <c r="A12" s="243"/>
      <c r="B12" s="243"/>
      <c r="C12" s="1852" t="s">
        <v>102</v>
      </c>
      <c r="D12" s="93" t="s">
        <v>113</v>
      </c>
      <c r="E12" s="94" t="s">
        <v>2255</v>
      </c>
      <c r="F12" s="243"/>
      <c r="G12" s="243"/>
      <c r="H12" s="243"/>
      <c r="I12" s="243"/>
      <c r="J12" s="243"/>
      <c r="K12" s="243"/>
      <c r="L12" s="243"/>
    </row>
    <row customHeight="1" ht="42.5">
      <c r="A13" s="243"/>
      <c r="B13" s="243"/>
      <c r="C13" s="1852" t="s">
        <v>102</v>
      </c>
      <c r="D13" s="93" t="s">
        <v>101</v>
      </c>
      <c r="E13" s="94" t="s">
        <v>2256</v>
      </c>
      <c r="F13" s="243"/>
      <c r="G13" s="243"/>
      <c r="H13" s="243"/>
      <c r="I13" s="243"/>
      <c r="J13" s="243"/>
      <c r="K13" s="243"/>
      <c r="L13" s="243"/>
    </row>
    <row customHeight="1" ht="14.25">
      <c r="C14" s="71"/>
      <c r="D14" s="89"/>
      <c r="E14" s="87" t="s">
        <v>2214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56D1B-542D-F68C-263B-AF2B96F5FEE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6419" t="s">
        <v>2257</v>
      </c>
      <c r="C2" s="2409"/>
      <c r="D2" s="2409"/>
      <c r="E2" s="247"/>
    </row>
    <row customHeight="1" ht="3"/>
    <row customHeight="1" ht="21.75">
      <c r="B4" s="6420" t="s">
        <v>2258</v>
      </c>
      <c r="C4" s="380" t="s">
        <v>2259</v>
      </c>
      <c r="D4" s="380" t="s">
        <v>2260</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B1B94-D4D1-398F-7D42-9AADEEC2D1F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11CFA-187C-30CC-0495-4AE3417BFFE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2261</v>
      </c>
      <c r="B1" s="763" t="s">
        <v>2262</v>
      </c>
      <c r="C1" s="2410" t="s">
        <v>2263</v>
      </c>
      <c r="D1" s="2411"/>
      <c r="E1" s="834" t="s">
        <v>2264</v>
      </c>
    </row>
    <row customHeight="1" ht="11.25">
      <c r="A2" s="756"/>
      <c r="B2" s="764" t="s">
        <v>22</v>
      </c>
      <c r="C2" s="752"/>
      <c r="D2" s="763"/>
      <c r="E2" s="834"/>
    </row>
    <row customHeight="1" ht="11.25">
      <c r="A3" s="767"/>
      <c r="B3" s="765" t="s">
        <v>29</v>
      </c>
      <c r="C3" s="752"/>
      <c r="D3" s="763"/>
      <c r="E3" s="834"/>
    </row>
    <row customHeight="1" ht="11.25">
      <c r="A4" s="768"/>
      <c r="B4" s="765" t="s">
        <v>1068</v>
      </c>
      <c r="C4" s="752"/>
      <c r="D4" s="763"/>
      <c r="E4" s="834"/>
    </row>
    <row customHeight="1" ht="11.25">
      <c r="A5" s="779"/>
      <c r="B5" s="765" t="s">
        <v>1061</v>
      </c>
      <c r="C5" s="755" t="s">
        <v>1314</v>
      </c>
      <c r="D5" s="878" t="s">
        <v>2265</v>
      </c>
      <c r="E5" s="834"/>
    </row>
    <row s="2413" customFormat="1" customHeight="1" ht="11.25">
      <c r="A6" s="766"/>
      <c r="B6" s="765" t="s">
        <v>1074</v>
      </c>
      <c r="C6" s="752"/>
      <c r="D6" s="763"/>
      <c r="E6" s="834"/>
    </row>
    <row customHeight="1" ht="11.25">
      <c r="A7" s="754"/>
      <c r="B7" s="765" t="s">
        <v>1084</v>
      </c>
      <c r="C7" s="752"/>
      <c r="D7" s="763"/>
      <c r="E7" s="834"/>
    </row>
    <row customHeight="1" ht="11.25">
      <c r="A8" s="755"/>
      <c r="B8" s="765" t="s">
        <v>1079</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5D9E8-8EB5-1729-355B-4723439D00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70912-ED88-70BE-0969-8646D3357A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CC6E6-E18D-75A1-60D5-5B5BC356D613}" mc:Ignorable="x14ac xr xr2 xr3">
  <sheetPr>
    <tabColor rgb="FFFFCC99"/>
  </sheetPr>
  <dimension ref="A1:I253"/>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2266</v>
      </c>
      <c r="B1" s="0" t="s">
        <v>2267</v>
      </c>
      <c r="C1" s="0" t="s">
        <v>2268</v>
      </c>
      <c r="D1" s="0" t="s">
        <v>2269</v>
      </c>
      <c r="E1" s="0" t="s">
        <v>2270</v>
      </c>
      <c r="F1" s="0" t="s">
        <v>2271</v>
      </c>
      <c r="G1" s="0" t="s">
        <v>2272</v>
      </c>
      <c r="H1" s="0" t="s">
        <v>2273</v>
      </c>
      <c r="I1" s="0" t="s">
        <v>2274</v>
      </c>
    </row>
    <row customHeight="1" ht="11.25">
      <c r="A2" s="2413" t="s">
        <v>2275</v>
      </c>
      <c r="B2" s="2413" t="s">
        <v>14</v>
      </c>
      <c r="C2" s="2413" t="s">
        <v>2276</v>
      </c>
      <c r="D2" s="2413" t="s">
        <v>2277</v>
      </c>
      <c r="E2" s="2413" t="s">
        <v>2278</v>
      </c>
      <c r="F2" s="2413" t="s">
        <v>2279</v>
      </c>
      <c r="G2" s="2413" t="s">
        <v>2280</v>
      </c>
      <c r="H2" s="2413" t="s">
        <v>24</v>
      </c>
      <c r="I2" s="2413" t="s">
        <v>596</v>
      </c>
    </row>
    <row customHeight="1" ht="11.25">
      <c r="A3" s="2413" t="s">
        <v>2275</v>
      </c>
      <c r="B3" s="2413" t="s">
        <v>14</v>
      </c>
      <c r="C3" s="2413" t="s">
        <v>2281</v>
      </c>
      <c r="D3" s="2413" t="s">
        <v>2282</v>
      </c>
      <c r="E3" s="2413" t="s">
        <v>2283</v>
      </c>
      <c r="F3" s="2413" t="s">
        <v>2284</v>
      </c>
      <c r="G3" s="2413" t="s">
        <v>2285</v>
      </c>
      <c r="H3" s="2413" t="s">
        <v>24</v>
      </c>
      <c r="I3" s="2413" t="s">
        <v>596</v>
      </c>
    </row>
    <row customHeight="1" ht="11.25">
      <c r="A4" s="2413" t="s">
        <v>2275</v>
      </c>
      <c r="B4" s="2413" t="s">
        <v>14</v>
      </c>
      <c r="C4" s="2413" t="s">
        <v>2286</v>
      </c>
      <c r="D4" s="2413" t="s">
        <v>2287</v>
      </c>
      <c r="E4" s="2413" t="s">
        <v>2288</v>
      </c>
      <c r="F4" s="2413" t="s">
        <v>2284</v>
      </c>
      <c r="G4" s="2413" t="s">
        <v>2289</v>
      </c>
      <c r="H4" s="2413" t="s">
        <v>24</v>
      </c>
      <c r="I4" s="2413" t="s">
        <v>596</v>
      </c>
    </row>
    <row customHeight="1" ht="11.25">
      <c r="A5" s="2413" t="s">
        <v>2275</v>
      </c>
      <c r="B5" s="2413" t="s">
        <v>14</v>
      </c>
      <c r="C5" s="2413" t="s">
        <v>2290</v>
      </c>
      <c r="D5" s="2413" t="s">
        <v>2291</v>
      </c>
      <c r="E5" s="2413" t="s">
        <v>2292</v>
      </c>
      <c r="F5" s="2413" t="s">
        <v>2293</v>
      </c>
      <c r="G5" s="2413" t="s">
        <v>2294</v>
      </c>
      <c r="H5" s="2413" t="s">
        <v>24</v>
      </c>
      <c r="I5" s="2413" t="s">
        <v>596</v>
      </c>
    </row>
    <row customHeight="1" ht="11.25">
      <c r="A6" s="2413" t="s">
        <v>2275</v>
      </c>
      <c r="B6" s="2413" t="s">
        <v>14</v>
      </c>
      <c r="C6" s="2413" t="s">
        <v>2295</v>
      </c>
      <c r="D6" s="2413" t="s">
        <v>2296</v>
      </c>
      <c r="E6" s="2413" t="s">
        <v>2297</v>
      </c>
      <c r="F6" s="2413" t="s">
        <v>2298</v>
      </c>
      <c r="G6" s="2413" t="s">
        <v>24</v>
      </c>
      <c r="H6" s="2413" t="s">
        <v>24</v>
      </c>
      <c r="I6" s="2413" t="s">
        <v>596</v>
      </c>
    </row>
    <row customHeight="1" ht="11.25">
      <c r="A7" s="2413" t="s">
        <v>2275</v>
      </c>
      <c r="B7" s="2413" t="s">
        <v>14</v>
      </c>
      <c r="C7" s="2413" t="s">
        <v>2299</v>
      </c>
      <c r="D7" s="2413" t="s">
        <v>2300</v>
      </c>
      <c r="E7" s="2413" t="s">
        <v>2301</v>
      </c>
      <c r="F7" s="2413" t="s">
        <v>2302</v>
      </c>
      <c r="G7" s="2413" t="s">
        <v>24</v>
      </c>
      <c r="H7" s="2413" t="s">
        <v>24</v>
      </c>
      <c r="I7" s="2413" t="s">
        <v>596</v>
      </c>
    </row>
    <row customHeight="1" ht="11.25">
      <c r="A8" s="2413" t="s">
        <v>2275</v>
      </c>
      <c r="B8" s="2413" t="s">
        <v>14</v>
      </c>
      <c r="C8" s="2413" t="s">
        <v>2303</v>
      </c>
      <c r="D8" s="2413" t="s">
        <v>2304</v>
      </c>
      <c r="E8" s="2413" t="s">
        <v>2305</v>
      </c>
      <c r="F8" s="2413" t="s">
        <v>2306</v>
      </c>
      <c r="G8" s="2413" t="s">
        <v>2307</v>
      </c>
      <c r="H8" s="2413" t="s">
        <v>24</v>
      </c>
      <c r="I8" s="2413" t="s">
        <v>596</v>
      </c>
    </row>
    <row customHeight="1" ht="11.25">
      <c r="A9" s="2413" t="s">
        <v>2275</v>
      </c>
      <c r="B9" s="2413" t="s">
        <v>14</v>
      </c>
      <c r="C9" s="2413" t="s">
        <v>2308</v>
      </c>
      <c r="D9" s="2413" t="s">
        <v>2309</v>
      </c>
      <c r="E9" s="2413" t="s">
        <v>2310</v>
      </c>
      <c r="F9" s="2413" t="s">
        <v>2279</v>
      </c>
      <c r="G9" s="2413" t="s">
        <v>2311</v>
      </c>
      <c r="H9" s="2413" t="s">
        <v>24</v>
      </c>
      <c r="I9" s="2413" t="s">
        <v>596</v>
      </c>
    </row>
    <row customHeight="1" ht="11.25">
      <c r="A10" s="2413" t="s">
        <v>2275</v>
      </c>
      <c r="B10" s="2413" t="s">
        <v>14</v>
      </c>
      <c r="C10" s="2413" t="s">
        <v>2312</v>
      </c>
      <c r="D10" s="2413" t="s">
        <v>2313</v>
      </c>
      <c r="E10" s="2413" t="s">
        <v>2314</v>
      </c>
      <c r="F10" s="2413" t="s">
        <v>2284</v>
      </c>
      <c r="G10" s="2413" t="s">
        <v>24</v>
      </c>
      <c r="H10" s="2413" t="s">
        <v>24</v>
      </c>
      <c r="I10" s="2413" t="s">
        <v>596</v>
      </c>
    </row>
    <row customHeight="1" ht="11.25">
      <c r="A11" s="2413" t="s">
        <v>2275</v>
      </c>
      <c r="B11" s="2413" t="s">
        <v>14</v>
      </c>
      <c r="C11" s="2413" t="s">
        <v>2315</v>
      </c>
      <c r="D11" s="2413" t="s">
        <v>2316</v>
      </c>
      <c r="E11" s="2413" t="s">
        <v>2317</v>
      </c>
      <c r="F11" s="2413" t="s">
        <v>51</v>
      </c>
      <c r="G11" s="2413" t="s">
        <v>2318</v>
      </c>
      <c r="H11" s="2413" t="s">
        <v>24</v>
      </c>
      <c r="I11" s="2413" t="s">
        <v>596</v>
      </c>
    </row>
    <row customHeight="1" ht="11.25">
      <c r="A12" s="2413" t="s">
        <v>2275</v>
      </c>
      <c r="B12" s="2413" t="s">
        <v>14</v>
      </c>
      <c r="C12" s="2413" t="s">
        <v>2319</v>
      </c>
      <c r="D12" s="2413" t="s">
        <v>2320</v>
      </c>
      <c r="E12" s="2413" t="s">
        <v>2321</v>
      </c>
      <c r="F12" s="2413" t="s">
        <v>2322</v>
      </c>
      <c r="G12" s="2413" t="s">
        <v>2323</v>
      </c>
      <c r="H12" s="2413" t="s">
        <v>24</v>
      </c>
      <c r="I12" s="2413" t="s">
        <v>596</v>
      </c>
    </row>
    <row customHeight="1" ht="11.25">
      <c r="A13" s="2413" t="s">
        <v>2275</v>
      </c>
      <c r="B13" s="2413" t="s">
        <v>14</v>
      </c>
      <c r="C13" s="2413" t="s">
        <v>2324</v>
      </c>
      <c r="D13" s="2413" t="s">
        <v>2325</v>
      </c>
      <c r="E13" s="2413" t="s">
        <v>2326</v>
      </c>
      <c r="F13" s="2413" t="s">
        <v>2327</v>
      </c>
      <c r="G13" s="2413" t="s">
        <v>2328</v>
      </c>
      <c r="H13" s="2413" t="s">
        <v>24</v>
      </c>
      <c r="I13" s="2413" t="s">
        <v>596</v>
      </c>
    </row>
    <row customHeight="1" ht="11.25">
      <c r="A14" s="2413" t="s">
        <v>2275</v>
      </c>
      <c r="B14" s="2413" t="s">
        <v>14</v>
      </c>
      <c r="C14" s="2413" t="s">
        <v>2329</v>
      </c>
      <c r="D14" s="2413" t="s">
        <v>2330</v>
      </c>
      <c r="E14" s="2413" t="s">
        <v>2331</v>
      </c>
      <c r="F14" s="2413" t="s">
        <v>2332</v>
      </c>
      <c r="G14" s="2413" t="s">
        <v>24</v>
      </c>
      <c r="H14" s="2413" t="s">
        <v>24</v>
      </c>
      <c r="I14" s="2413" t="s">
        <v>596</v>
      </c>
    </row>
    <row customHeight="1" ht="11.25">
      <c r="A15" s="2413" t="s">
        <v>2275</v>
      </c>
      <c r="B15" s="2413" t="s">
        <v>14</v>
      </c>
      <c r="C15" s="2413" t="s">
        <v>2333</v>
      </c>
      <c r="D15" s="2413" t="s">
        <v>2334</v>
      </c>
      <c r="E15" s="2413" t="s">
        <v>2335</v>
      </c>
      <c r="F15" s="2413" t="s">
        <v>2336</v>
      </c>
      <c r="G15" s="2413" t="s">
        <v>2337</v>
      </c>
      <c r="H15" s="2413" t="s">
        <v>24</v>
      </c>
      <c r="I15" s="2413" t="s">
        <v>596</v>
      </c>
    </row>
    <row customHeight="1" ht="11.25">
      <c r="A16" s="2413" t="s">
        <v>2275</v>
      </c>
      <c r="B16" s="2413" t="s">
        <v>14</v>
      </c>
      <c r="C16" s="2413" t="s">
        <v>2338</v>
      </c>
      <c r="D16" s="2413" t="s">
        <v>2339</v>
      </c>
      <c r="E16" s="2413" t="s">
        <v>2340</v>
      </c>
      <c r="F16" s="2413" t="s">
        <v>2341</v>
      </c>
      <c r="G16" s="2413" t="s">
        <v>2342</v>
      </c>
      <c r="H16" s="2413" t="s">
        <v>24</v>
      </c>
      <c r="I16" s="2413" t="s">
        <v>596</v>
      </c>
    </row>
    <row customHeight="1" ht="11.25">
      <c r="A17" s="2413" t="s">
        <v>2275</v>
      </c>
      <c r="B17" s="2413" t="s">
        <v>14</v>
      </c>
      <c r="C17" s="2413" t="s">
        <v>2343</v>
      </c>
      <c r="D17" s="2413" t="s">
        <v>2344</v>
      </c>
      <c r="E17" s="2413" t="s">
        <v>2345</v>
      </c>
      <c r="F17" s="2413" t="s">
        <v>2306</v>
      </c>
      <c r="G17" s="2413" t="s">
        <v>2346</v>
      </c>
      <c r="H17" s="2413" t="s">
        <v>24</v>
      </c>
      <c r="I17" s="2413" t="s">
        <v>596</v>
      </c>
    </row>
    <row customHeight="1" ht="11.25">
      <c r="A18" s="2413" t="s">
        <v>2275</v>
      </c>
      <c r="B18" s="2413" t="s">
        <v>14</v>
      </c>
      <c r="C18" s="2413" t="s">
        <v>2347</v>
      </c>
      <c r="D18" s="2413" t="s">
        <v>2348</v>
      </c>
      <c r="E18" s="2413" t="s">
        <v>2349</v>
      </c>
      <c r="F18" s="2413" t="s">
        <v>2293</v>
      </c>
      <c r="G18" s="2413" t="s">
        <v>2350</v>
      </c>
      <c r="H18" s="2413" t="s">
        <v>24</v>
      </c>
      <c r="I18" s="2413" t="s">
        <v>596</v>
      </c>
    </row>
    <row customHeight="1" ht="11.25">
      <c r="A19" s="2413" t="s">
        <v>2275</v>
      </c>
      <c r="B19" s="2413" t="s">
        <v>14</v>
      </c>
      <c r="C19" s="2413" t="s">
        <v>2351</v>
      </c>
      <c r="D19" s="2413" t="s">
        <v>2352</v>
      </c>
      <c r="E19" s="2413" t="s">
        <v>2353</v>
      </c>
      <c r="F19" s="2413" t="s">
        <v>51</v>
      </c>
      <c r="G19" s="2413" t="s">
        <v>2354</v>
      </c>
      <c r="H19" s="2413" t="s">
        <v>24</v>
      </c>
      <c r="I19" s="2413" t="s">
        <v>596</v>
      </c>
    </row>
    <row customHeight="1" ht="11.25">
      <c r="A20" s="2413" t="s">
        <v>2275</v>
      </c>
      <c r="B20" s="2413" t="s">
        <v>14</v>
      </c>
      <c r="C20" s="2413" t="s">
        <v>2355</v>
      </c>
      <c r="D20" s="2413" t="s">
        <v>2356</v>
      </c>
      <c r="E20" s="2413" t="s">
        <v>2357</v>
      </c>
      <c r="F20" s="2413" t="s">
        <v>51</v>
      </c>
      <c r="G20" s="2413" t="s">
        <v>2358</v>
      </c>
      <c r="H20" s="2413" t="s">
        <v>24</v>
      </c>
      <c r="I20" s="2413" t="s">
        <v>596</v>
      </c>
    </row>
    <row customHeight="1" ht="11.25">
      <c r="A21" s="2413" t="s">
        <v>2275</v>
      </c>
      <c r="B21" s="2413" t="s">
        <v>14</v>
      </c>
      <c r="C21" s="2413" t="s">
        <v>2359</v>
      </c>
      <c r="D21" s="2413" t="s">
        <v>2360</v>
      </c>
      <c r="E21" s="2413" t="s">
        <v>2361</v>
      </c>
      <c r="F21" s="2413" t="s">
        <v>2362</v>
      </c>
      <c r="G21" s="2413" t="s">
        <v>2363</v>
      </c>
      <c r="H21" s="2413" t="s">
        <v>24</v>
      </c>
      <c r="I21" s="2413" t="s">
        <v>596</v>
      </c>
    </row>
    <row customHeight="1" ht="11.25">
      <c r="A22" s="2413" t="s">
        <v>2275</v>
      </c>
      <c r="B22" s="2413" t="s">
        <v>14</v>
      </c>
      <c r="C22" s="2413" t="s">
        <v>2364</v>
      </c>
      <c r="D22" s="2413" t="s">
        <v>2365</v>
      </c>
      <c r="E22" s="2413" t="s">
        <v>2366</v>
      </c>
      <c r="F22" s="2413" t="s">
        <v>2367</v>
      </c>
      <c r="G22" s="2413" t="s">
        <v>2368</v>
      </c>
      <c r="H22" s="2413" t="s">
        <v>24</v>
      </c>
      <c r="I22" s="2413" t="s">
        <v>596</v>
      </c>
    </row>
    <row customHeight="1" ht="11.25">
      <c r="A23" s="2413" t="s">
        <v>2275</v>
      </c>
      <c r="B23" s="2413" t="s">
        <v>14</v>
      </c>
      <c r="C23" s="2413" t="s">
        <v>2369</v>
      </c>
      <c r="D23" s="2413" t="s">
        <v>2370</v>
      </c>
      <c r="E23" s="2413" t="s">
        <v>2371</v>
      </c>
      <c r="F23" s="2413" t="s">
        <v>424</v>
      </c>
      <c r="G23" s="2413" t="s">
        <v>2372</v>
      </c>
      <c r="H23" s="2413" t="s">
        <v>24</v>
      </c>
      <c r="I23" s="2413" t="s">
        <v>596</v>
      </c>
    </row>
    <row customHeight="1" ht="11.25">
      <c r="A24" s="2413" t="s">
        <v>2275</v>
      </c>
      <c r="B24" s="2413" t="s">
        <v>14</v>
      </c>
      <c r="C24" s="2413" t="s">
        <v>2373</v>
      </c>
      <c r="D24" s="2413" t="s">
        <v>2374</v>
      </c>
      <c r="E24" s="2413" t="s">
        <v>2375</v>
      </c>
      <c r="F24" s="2413" t="s">
        <v>424</v>
      </c>
      <c r="G24" s="2413" t="s">
        <v>2376</v>
      </c>
      <c r="H24" s="2413" t="s">
        <v>24</v>
      </c>
      <c r="I24" s="2413" t="s">
        <v>596</v>
      </c>
    </row>
    <row customHeight="1" ht="11.25">
      <c r="A25" s="2413" t="s">
        <v>2275</v>
      </c>
      <c r="B25" s="2413" t="s">
        <v>14</v>
      </c>
      <c r="C25" s="2413" t="s">
        <v>2377</v>
      </c>
      <c r="D25" s="2413" t="s">
        <v>2378</v>
      </c>
      <c r="E25" s="2413" t="s">
        <v>2379</v>
      </c>
      <c r="F25" s="2413" t="s">
        <v>424</v>
      </c>
      <c r="G25" s="2413" t="s">
        <v>2380</v>
      </c>
      <c r="H25" s="2413" t="s">
        <v>24</v>
      </c>
      <c r="I25" s="2413" t="s">
        <v>596</v>
      </c>
    </row>
    <row customHeight="1" ht="11.25">
      <c r="A26" s="2413" t="s">
        <v>2275</v>
      </c>
      <c r="B26" s="2413" t="s">
        <v>14</v>
      </c>
      <c r="C26" s="2413" t="s">
        <v>2381</v>
      </c>
      <c r="D26" s="2413" t="s">
        <v>2382</v>
      </c>
      <c r="E26" s="2413" t="s">
        <v>2383</v>
      </c>
      <c r="F26" s="2413" t="s">
        <v>424</v>
      </c>
      <c r="G26" s="2413" t="s">
        <v>2384</v>
      </c>
      <c r="H26" s="2413" t="s">
        <v>24</v>
      </c>
      <c r="I26" s="2413" t="s">
        <v>596</v>
      </c>
    </row>
    <row customHeight="1" ht="11.25">
      <c r="A27" s="2413" t="s">
        <v>2275</v>
      </c>
      <c r="B27" s="2413" t="s">
        <v>14</v>
      </c>
      <c r="C27" s="2413" t="s">
        <v>2385</v>
      </c>
      <c r="D27" s="2413" t="s">
        <v>2386</v>
      </c>
      <c r="E27" s="2413" t="s">
        <v>2366</v>
      </c>
      <c r="F27" s="2413" t="s">
        <v>2387</v>
      </c>
      <c r="G27" s="2413" t="s">
        <v>2368</v>
      </c>
      <c r="H27" s="2413" t="s">
        <v>24</v>
      </c>
      <c r="I27" s="2413" t="s">
        <v>596</v>
      </c>
    </row>
    <row customHeight="1" ht="11.25">
      <c r="A28" s="2413" t="s">
        <v>2275</v>
      </c>
      <c r="B28" s="2413" t="s">
        <v>14</v>
      </c>
      <c r="C28" s="2413" t="s">
        <v>2388</v>
      </c>
      <c r="D28" s="2413" t="s">
        <v>2389</v>
      </c>
      <c r="E28" s="2413" t="s">
        <v>2390</v>
      </c>
      <c r="F28" s="2413" t="s">
        <v>2293</v>
      </c>
      <c r="G28" s="2413" t="s">
        <v>2391</v>
      </c>
      <c r="H28" s="2413" t="s">
        <v>24</v>
      </c>
      <c r="I28" s="2413" t="s">
        <v>596</v>
      </c>
    </row>
    <row customHeight="1" ht="11.25">
      <c r="A29" s="2413" t="s">
        <v>2275</v>
      </c>
      <c r="B29" s="2413" t="s">
        <v>14</v>
      </c>
      <c r="C29" s="2413" t="s">
        <v>2392</v>
      </c>
      <c r="D29" s="2413" t="s">
        <v>2393</v>
      </c>
      <c r="E29" s="2413" t="s">
        <v>2394</v>
      </c>
      <c r="F29" s="2413" t="s">
        <v>2293</v>
      </c>
      <c r="G29" s="2413" t="s">
        <v>2395</v>
      </c>
      <c r="H29" s="2413" t="s">
        <v>24</v>
      </c>
      <c r="I29" s="2413" t="s">
        <v>596</v>
      </c>
    </row>
    <row customHeight="1" ht="11.25">
      <c r="A30" s="2413" t="s">
        <v>2275</v>
      </c>
      <c r="B30" s="2413" t="s">
        <v>14</v>
      </c>
      <c r="C30" s="2413" t="s">
        <v>2396</v>
      </c>
      <c r="D30" s="2413" t="s">
        <v>2397</v>
      </c>
      <c r="E30" s="2413" t="s">
        <v>2398</v>
      </c>
      <c r="F30" s="2413" t="s">
        <v>2399</v>
      </c>
      <c r="G30" s="2413" t="s">
        <v>2400</v>
      </c>
      <c r="H30" s="2413" t="s">
        <v>24</v>
      </c>
      <c r="I30" s="2413" t="s">
        <v>596</v>
      </c>
    </row>
    <row customHeight="1" ht="11.25">
      <c r="A31" s="2413" t="s">
        <v>2275</v>
      </c>
      <c r="B31" s="2413" t="s">
        <v>14</v>
      </c>
      <c r="C31" s="2413" t="s">
        <v>2401</v>
      </c>
      <c r="D31" s="2413" t="s">
        <v>2402</v>
      </c>
      <c r="E31" s="2413" t="s">
        <v>2403</v>
      </c>
      <c r="F31" s="2413" t="s">
        <v>2404</v>
      </c>
      <c r="G31" s="2413" t="s">
        <v>2405</v>
      </c>
      <c r="H31" s="2413" t="s">
        <v>24</v>
      </c>
      <c r="I31" s="2413" t="s">
        <v>596</v>
      </c>
    </row>
    <row customHeight="1" ht="11.25">
      <c r="A32" s="2413" t="s">
        <v>2275</v>
      </c>
      <c r="B32" s="2413" t="s">
        <v>14</v>
      </c>
      <c r="C32" s="2413" t="s">
        <v>2406</v>
      </c>
      <c r="D32" s="2413" t="s">
        <v>2407</v>
      </c>
      <c r="E32" s="2413" t="s">
        <v>2408</v>
      </c>
      <c r="F32" s="2413" t="s">
        <v>2409</v>
      </c>
      <c r="G32" s="2413" t="s">
        <v>2410</v>
      </c>
      <c r="H32" s="2413" t="s">
        <v>24</v>
      </c>
      <c r="I32" s="2413" t="s">
        <v>596</v>
      </c>
    </row>
    <row customHeight="1" ht="11.25">
      <c r="A33" s="2413" t="s">
        <v>2275</v>
      </c>
      <c r="B33" s="2413" t="s">
        <v>14</v>
      </c>
      <c r="C33" s="2413" t="s">
        <v>2411</v>
      </c>
      <c r="D33" s="2413" t="s">
        <v>2412</v>
      </c>
      <c r="E33" s="2413" t="s">
        <v>2413</v>
      </c>
      <c r="F33" s="2413" t="s">
        <v>2414</v>
      </c>
      <c r="G33" s="2413" t="s">
        <v>2415</v>
      </c>
      <c r="H33" s="2413" t="s">
        <v>24</v>
      </c>
      <c r="I33" s="2413" t="s">
        <v>596</v>
      </c>
    </row>
    <row customHeight="1" ht="11.25">
      <c r="A34" s="2413" t="s">
        <v>2275</v>
      </c>
      <c r="B34" s="2413" t="s">
        <v>14</v>
      </c>
      <c r="C34" s="2413" t="s">
        <v>2416</v>
      </c>
      <c r="D34" s="2413" t="s">
        <v>2417</v>
      </c>
      <c r="E34" s="2413" t="s">
        <v>2418</v>
      </c>
      <c r="F34" s="2413" t="s">
        <v>2419</v>
      </c>
      <c r="G34" s="2413" t="s">
        <v>2420</v>
      </c>
      <c r="H34" s="2413" t="s">
        <v>24</v>
      </c>
      <c r="I34" s="2413" t="s">
        <v>596</v>
      </c>
    </row>
    <row customHeight="1" ht="11.25">
      <c r="A35" s="2413" t="s">
        <v>2275</v>
      </c>
      <c r="B35" s="2413" t="s">
        <v>14</v>
      </c>
      <c r="C35" s="2413" t="s">
        <v>2421</v>
      </c>
      <c r="D35" s="2413" t="s">
        <v>2422</v>
      </c>
      <c r="E35" s="2413" t="s">
        <v>2423</v>
      </c>
      <c r="F35" s="2413" t="s">
        <v>2306</v>
      </c>
      <c r="G35" s="2413" t="s">
        <v>2424</v>
      </c>
      <c r="H35" s="2413" t="s">
        <v>24</v>
      </c>
      <c r="I35" s="2413" t="s">
        <v>596</v>
      </c>
    </row>
    <row customHeight="1" ht="11.25">
      <c r="A36" s="2413" t="s">
        <v>2275</v>
      </c>
      <c r="B36" s="2413" t="s">
        <v>14</v>
      </c>
      <c r="C36" s="2413" t="s">
        <v>2425</v>
      </c>
      <c r="D36" s="2413" t="s">
        <v>2426</v>
      </c>
      <c r="E36" s="2413" t="s">
        <v>2297</v>
      </c>
      <c r="F36" s="2413" t="s">
        <v>2427</v>
      </c>
      <c r="G36" s="2413" t="s">
        <v>2428</v>
      </c>
      <c r="H36" s="2413" t="s">
        <v>24</v>
      </c>
      <c r="I36" s="2413" t="s">
        <v>596</v>
      </c>
    </row>
    <row customHeight="1" ht="11.25">
      <c r="A37" s="2413" t="s">
        <v>2275</v>
      </c>
      <c r="B37" s="2413" t="s">
        <v>14</v>
      </c>
      <c r="C37" s="2413" t="s">
        <v>2429</v>
      </c>
      <c r="D37" s="2413" t="s">
        <v>2430</v>
      </c>
      <c r="E37" s="2413" t="s">
        <v>2431</v>
      </c>
      <c r="F37" s="2413" t="s">
        <v>2432</v>
      </c>
      <c r="G37" s="2413" t="s">
        <v>24</v>
      </c>
      <c r="H37" s="2413" t="s">
        <v>2433</v>
      </c>
      <c r="I37" s="2413" t="s">
        <v>596</v>
      </c>
    </row>
    <row customHeight="1" ht="11.25">
      <c r="A38" s="2413" t="s">
        <v>2275</v>
      </c>
      <c r="B38" s="2413" t="s">
        <v>14</v>
      </c>
      <c r="C38" s="2413" t="s">
        <v>2434</v>
      </c>
      <c r="D38" s="2413" t="s">
        <v>2435</v>
      </c>
      <c r="E38" s="2413" t="s">
        <v>2436</v>
      </c>
      <c r="F38" s="2413" t="s">
        <v>2293</v>
      </c>
      <c r="G38" s="2413" t="s">
        <v>2437</v>
      </c>
      <c r="H38" s="2413" t="s">
        <v>24</v>
      </c>
      <c r="I38" s="2413" t="s">
        <v>596</v>
      </c>
    </row>
    <row customHeight="1" ht="11.25">
      <c r="A39" s="2413" t="s">
        <v>2275</v>
      </c>
      <c r="B39" s="2413" t="s">
        <v>14</v>
      </c>
      <c r="C39" s="2413" t="s">
        <v>2438</v>
      </c>
      <c r="D39" s="2413" t="s">
        <v>2439</v>
      </c>
      <c r="E39" s="2413" t="s">
        <v>2440</v>
      </c>
      <c r="F39" s="2413" t="s">
        <v>2441</v>
      </c>
      <c r="G39" s="2413" t="s">
        <v>2442</v>
      </c>
      <c r="H39" s="2413" t="s">
        <v>24</v>
      </c>
      <c r="I39" s="2413" t="s">
        <v>596</v>
      </c>
    </row>
    <row customHeight="1" ht="11.25">
      <c r="A40" s="2413" t="s">
        <v>2275</v>
      </c>
      <c r="B40" s="2413" t="s">
        <v>14</v>
      </c>
      <c r="C40" s="2413" t="s">
        <v>2443</v>
      </c>
      <c r="D40" s="2413" t="s">
        <v>2444</v>
      </c>
      <c r="E40" s="2413" t="s">
        <v>2445</v>
      </c>
      <c r="F40" s="2413" t="s">
        <v>2306</v>
      </c>
      <c r="G40" s="2413" t="s">
        <v>24</v>
      </c>
      <c r="H40" s="2413" t="s">
        <v>24</v>
      </c>
      <c r="I40" s="2413" t="s">
        <v>596</v>
      </c>
    </row>
    <row customHeight="1" ht="11.25">
      <c r="A41" s="2413" t="s">
        <v>2275</v>
      </c>
      <c r="B41" s="2413" t="s">
        <v>14</v>
      </c>
      <c r="C41" s="2413" t="s">
        <v>2446</v>
      </c>
      <c r="D41" s="2413" t="s">
        <v>2447</v>
      </c>
      <c r="E41" s="2413" t="s">
        <v>2448</v>
      </c>
      <c r="F41" s="2413" t="s">
        <v>2449</v>
      </c>
      <c r="G41" s="2413" t="s">
        <v>2450</v>
      </c>
      <c r="H41" s="2413" t="s">
        <v>24</v>
      </c>
      <c r="I41" s="2413" t="s">
        <v>596</v>
      </c>
    </row>
    <row customHeight="1" ht="11.25">
      <c r="A42" s="2413" t="s">
        <v>2275</v>
      </c>
      <c r="B42" s="2413" t="s">
        <v>14</v>
      </c>
      <c r="C42" s="2413" t="s">
        <v>2451</v>
      </c>
      <c r="D42" s="2413" t="s">
        <v>2452</v>
      </c>
      <c r="E42" s="2413" t="s">
        <v>2453</v>
      </c>
      <c r="F42" s="2413" t="s">
        <v>2341</v>
      </c>
      <c r="G42" s="2413" t="s">
        <v>2454</v>
      </c>
      <c r="H42" s="2413" t="s">
        <v>24</v>
      </c>
      <c r="I42" s="2413" t="s">
        <v>596</v>
      </c>
    </row>
    <row customHeight="1" ht="11.25">
      <c r="A43" s="2413" t="s">
        <v>2275</v>
      </c>
      <c r="B43" s="2413" t="s">
        <v>14</v>
      </c>
      <c r="C43" s="2413" t="s">
        <v>2455</v>
      </c>
      <c r="D43" s="2413" t="s">
        <v>2456</v>
      </c>
      <c r="E43" s="2413" t="s">
        <v>2457</v>
      </c>
      <c r="F43" s="2413" t="s">
        <v>2458</v>
      </c>
      <c r="G43" s="2413" t="s">
        <v>2459</v>
      </c>
      <c r="H43" s="2413" t="s">
        <v>24</v>
      </c>
      <c r="I43" s="2413" t="s">
        <v>596</v>
      </c>
    </row>
    <row customHeight="1" ht="11.25">
      <c r="A44" s="2413" t="s">
        <v>2275</v>
      </c>
      <c r="B44" s="2413" t="s">
        <v>14</v>
      </c>
      <c r="C44" s="2413" t="s">
        <v>2460</v>
      </c>
      <c r="D44" s="2413" t="s">
        <v>2461</v>
      </c>
      <c r="E44" s="2413" t="s">
        <v>2462</v>
      </c>
      <c r="F44" s="2413" t="s">
        <v>2327</v>
      </c>
      <c r="G44" s="2413" t="s">
        <v>24</v>
      </c>
      <c r="H44" s="2413" t="s">
        <v>24</v>
      </c>
      <c r="I44" s="2413" t="s">
        <v>596</v>
      </c>
    </row>
    <row customHeight="1" ht="11.25">
      <c r="A45" s="2413" t="s">
        <v>2275</v>
      </c>
      <c r="B45" s="2413" t="s">
        <v>14</v>
      </c>
      <c r="C45" s="2413" t="s">
        <v>2463</v>
      </c>
      <c r="D45" s="2413" t="s">
        <v>2464</v>
      </c>
      <c r="E45" s="2413" t="s">
        <v>2465</v>
      </c>
      <c r="F45" s="2413" t="s">
        <v>2293</v>
      </c>
      <c r="G45" s="2413" t="s">
        <v>24</v>
      </c>
      <c r="H45" s="2413" t="s">
        <v>24</v>
      </c>
      <c r="I45" s="2413" t="s">
        <v>596</v>
      </c>
    </row>
    <row customHeight="1" ht="11.25">
      <c r="A46" s="2413" t="s">
        <v>2275</v>
      </c>
      <c r="B46" s="2413" t="s">
        <v>14</v>
      </c>
      <c r="C46" s="2413" t="s">
        <v>2466</v>
      </c>
      <c r="D46" s="2413" t="s">
        <v>2467</v>
      </c>
      <c r="E46" s="2413" t="s">
        <v>2468</v>
      </c>
      <c r="F46" s="2413" t="s">
        <v>51</v>
      </c>
      <c r="G46" s="2413" t="s">
        <v>2469</v>
      </c>
      <c r="H46" s="2413" t="s">
        <v>24</v>
      </c>
      <c r="I46" s="2413" t="s">
        <v>596</v>
      </c>
    </row>
    <row customHeight="1" ht="11.25">
      <c r="A47" s="2413" t="s">
        <v>2275</v>
      </c>
      <c r="B47" s="2413" t="s">
        <v>14</v>
      </c>
      <c r="C47" s="2413" t="s">
        <v>2470</v>
      </c>
      <c r="D47" s="2413" t="s">
        <v>2471</v>
      </c>
      <c r="E47" s="2413" t="s">
        <v>2472</v>
      </c>
      <c r="F47" s="2413" t="s">
        <v>2473</v>
      </c>
      <c r="G47" s="2413" t="s">
        <v>2474</v>
      </c>
      <c r="H47" s="2413" t="s">
        <v>24</v>
      </c>
      <c r="I47" s="2413" t="s">
        <v>596</v>
      </c>
    </row>
    <row customHeight="1" ht="11.25">
      <c r="A48" s="2413" t="s">
        <v>2275</v>
      </c>
      <c r="B48" s="2413" t="s">
        <v>14</v>
      </c>
      <c r="C48" s="2413" t="s">
        <v>2475</v>
      </c>
      <c r="D48" s="2413" t="s">
        <v>2476</v>
      </c>
      <c r="E48" s="2413" t="s">
        <v>2477</v>
      </c>
      <c r="F48" s="2413" t="s">
        <v>2279</v>
      </c>
      <c r="G48" s="2413" t="s">
        <v>2478</v>
      </c>
      <c r="H48" s="2413" t="s">
        <v>24</v>
      </c>
      <c r="I48" s="2413" t="s">
        <v>596</v>
      </c>
    </row>
    <row customHeight="1" ht="11.25">
      <c r="A49" s="2413" t="s">
        <v>2275</v>
      </c>
      <c r="B49" s="2413" t="s">
        <v>14</v>
      </c>
      <c r="C49" s="2413" t="s">
        <v>2479</v>
      </c>
      <c r="D49" s="2413" t="s">
        <v>2480</v>
      </c>
      <c r="E49" s="2413" t="s">
        <v>2481</v>
      </c>
      <c r="F49" s="2413" t="s">
        <v>2293</v>
      </c>
      <c r="G49" s="2413" t="s">
        <v>24</v>
      </c>
      <c r="H49" s="2413" t="s">
        <v>24</v>
      </c>
      <c r="I49" s="2413" t="s">
        <v>596</v>
      </c>
    </row>
    <row customHeight="1" ht="11.25">
      <c r="A50" s="2413" t="s">
        <v>2275</v>
      </c>
      <c r="B50" s="2413" t="s">
        <v>14</v>
      </c>
      <c r="C50" s="2413" t="s">
        <v>2482</v>
      </c>
      <c r="D50" s="2413" t="s">
        <v>2483</v>
      </c>
      <c r="E50" s="2413" t="s">
        <v>2484</v>
      </c>
      <c r="F50" s="2413" t="s">
        <v>2414</v>
      </c>
      <c r="G50" s="2413" t="s">
        <v>2485</v>
      </c>
      <c r="H50" s="2413" t="s">
        <v>24</v>
      </c>
      <c r="I50" s="2413" t="s">
        <v>596</v>
      </c>
    </row>
    <row customHeight="1" ht="11.25">
      <c r="A51" s="2413" t="s">
        <v>2275</v>
      </c>
      <c r="B51" s="2413" t="s">
        <v>14</v>
      </c>
      <c r="C51" s="2413" t="s">
        <v>2486</v>
      </c>
      <c r="D51" s="2413" t="s">
        <v>2487</v>
      </c>
      <c r="E51" s="2413" t="s">
        <v>2488</v>
      </c>
      <c r="F51" s="2413" t="s">
        <v>2293</v>
      </c>
      <c r="G51" s="2413" t="s">
        <v>24</v>
      </c>
      <c r="H51" s="2413" t="s">
        <v>24</v>
      </c>
      <c r="I51" s="2413" t="s">
        <v>596</v>
      </c>
    </row>
    <row customHeight="1" ht="11.25">
      <c r="A52" s="2413" t="s">
        <v>2275</v>
      </c>
      <c r="B52" s="2413" t="s">
        <v>14</v>
      </c>
      <c r="C52" s="2413" t="s">
        <v>2489</v>
      </c>
      <c r="D52" s="2413" t="s">
        <v>2490</v>
      </c>
      <c r="E52" s="2413" t="s">
        <v>2491</v>
      </c>
      <c r="F52" s="2413" t="s">
        <v>2322</v>
      </c>
      <c r="G52" s="2413" t="s">
        <v>2492</v>
      </c>
      <c r="H52" s="2413" t="s">
        <v>24</v>
      </c>
      <c r="I52" s="2413" t="s">
        <v>596</v>
      </c>
    </row>
    <row customHeight="1" ht="11.25">
      <c r="A53" s="2413" t="s">
        <v>2275</v>
      </c>
      <c r="B53" s="2413" t="s">
        <v>14</v>
      </c>
      <c r="C53" s="2413" t="s">
        <v>2493</v>
      </c>
      <c r="D53" s="2413" t="s">
        <v>2494</v>
      </c>
      <c r="E53" s="2413" t="s">
        <v>2495</v>
      </c>
      <c r="F53" s="2413" t="s">
        <v>2284</v>
      </c>
      <c r="G53" s="2413" t="s">
        <v>2496</v>
      </c>
      <c r="H53" s="2413" t="s">
        <v>24</v>
      </c>
      <c r="I53" s="2413" t="s">
        <v>596</v>
      </c>
    </row>
    <row customHeight="1" ht="11.25">
      <c r="A54" s="2413" t="s">
        <v>2275</v>
      </c>
      <c r="B54" s="2413" t="s">
        <v>14</v>
      </c>
      <c r="C54" s="2413" t="s">
        <v>2497</v>
      </c>
      <c r="D54" s="2413" t="s">
        <v>2498</v>
      </c>
      <c r="E54" s="2413" t="s">
        <v>2499</v>
      </c>
      <c r="F54" s="2413" t="s">
        <v>2322</v>
      </c>
      <c r="G54" s="2413" t="s">
        <v>2500</v>
      </c>
      <c r="H54" s="2413" t="s">
        <v>24</v>
      </c>
      <c r="I54" s="2413" t="s">
        <v>596</v>
      </c>
    </row>
    <row customHeight="1" ht="11.25">
      <c r="A55" s="2413" t="s">
        <v>2275</v>
      </c>
      <c r="B55" s="2413" t="s">
        <v>14</v>
      </c>
      <c r="C55" s="2413" t="s">
        <v>2501</v>
      </c>
      <c r="D55" s="2413" t="s">
        <v>2502</v>
      </c>
      <c r="E55" s="2413" t="s">
        <v>2503</v>
      </c>
      <c r="F55" s="2413" t="s">
        <v>2504</v>
      </c>
      <c r="G55" s="2413" t="s">
        <v>2505</v>
      </c>
      <c r="H55" s="2413" t="s">
        <v>24</v>
      </c>
      <c r="I55" s="2413" t="s">
        <v>596</v>
      </c>
    </row>
    <row customHeight="1" ht="11.25">
      <c r="A56" s="2413" t="s">
        <v>2275</v>
      </c>
      <c r="B56" s="2413" t="s">
        <v>14</v>
      </c>
      <c r="C56" s="2413" t="s">
        <v>2506</v>
      </c>
      <c r="D56" s="2413" t="s">
        <v>2507</v>
      </c>
      <c r="E56" s="2413" t="s">
        <v>2508</v>
      </c>
      <c r="F56" s="2413" t="s">
        <v>2414</v>
      </c>
      <c r="G56" s="2413" t="s">
        <v>2509</v>
      </c>
      <c r="H56" s="2413" t="s">
        <v>24</v>
      </c>
      <c r="I56" s="2413" t="s">
        <v>596</v>
      </c>
    </row>
    <row customHeight="1" ht="11.25">
      <c r="A57" s="2413" t="s">
        <v>2275</v>
      </c>
      <c r="B57" s="2413" t="s">
        <v>14</v>
      </c>
      <c r="C57" s="2413" t="s">
        <v>2510</v>
      </c>
      <c r="D57" s="2413" t="s">
        <v>2511</v>
      </c>
      <c r="E57" s="2413" t="s">
        <v>2512</v>
      </c>
      <c r="F57" s="2413" t="s">
        <v>2504</v>
      </c>
      <c r="G57" s="2413" t="s">
        <v>2513</v>
      </c>
      <c r="H57" s="2413" t="s">
        <v>24</v>
      </c>
      <c r="I57" s="2413" t="s">
        <v>596</v>
      </c>
    </row>
    <row customHeight="1" ht="11.25">
      <c r="A58" s="2413" t="s">
        <v>2275</v>
      </c>
      <c r="B58" s="2413" t="s">
        <v>14</v>
      </c>
      <c r="C58" s="2413" t="s">
        <v>2514</v>
      </c>
      <c r="D58" s="2413" t="s">
        <v>2515</v>
      </c>
      <c r="E58" s="2413" t="s">
        <v>2516</v>
      </c>
      <c r="F58" s="2413" t="s">
        <v>2473</v>
      </c>
      <c r="G58" s="2413" t="s">
        <v>2517</v>
      </c>
      <c r="H58" s="2413" t="s">
        <v>24</v>
      </c>
      <c r="I58" s="2413" t="s">
        <v>596</v>
      </c>
    </row>
    <row customHeight="1" ht="11.25">
      <c r="A59" s="2413" t="s">
        <v>2275</v>
      </c>
      <c r="B59" s="2413" t="s">
        <v>14</v>
      </c>
      <c r="C59" s="2413" t="s">
        <v>2518</v>
      </c>
      <c r="D59" s="2413" t="s">
        <v>2519</v>
      </c>
      <c r="E59" s="2413" t="s">
        <v>2520</v>
      </c>
      <c r="F59" s="2413" t="s">
        <v>2306</v>
      </c>
      <c r="G59" s="2413" t="s">
        <v>2521</v>
      </c>
      <c r="H59" s="2413" t="s">
        <v>24</v>
      </c>
      <c r="I59" s="2413" t="s">
        <v>596</v>
      </c>
    </row>
    <row customHeight="1" ht="11.25">
      <c r="A60" s="2413" t="s">
        <v>2275</v>
      </c>
      <c r="B60" s="2413" t="s">
        <v>14</v>
      </c>
      <c r="C60" s="2413" t="s">
        <v>2522</v>
      </c>
      <c r="D60" s="2413" t="s">
        <v>2523</v>
      </c>
      <c r="E60" s="2413" t="s">
        <v>2524</v>
      </c>
      <c r="F60" s="2413" t="s">
        <v>2525</v>
      </c>
      <c r="G60" s="2413" t="s">
        <v>24</v>
      </c>
      <c r="H60" s="2413" t="s">
        <v>24</v>
      </c>
      <c r="I60" s="2413" t="s">
        <v>596</v>
      </c>
    </row>
    <row customHeight="1" ht="11.25">
      <c r="A61" s="2413" t="s">
        <v>2275</v>
      </c>
      <c r="B61" s="2413" t="s">
        <v>14</v>
      </c>
      <c r="C61" s="2413" t="s">
        <v>2526</v>
      </c>
      <c r="D61" s="2413" t="s">
        <v>2527</v>
      </c>
      <c r="E61" s="2413" t="s">
        <v>2528</v>
      </c>
      <c r="F61" s="2413" t="s">
        <v>2529</v>
      </c>
      <c r="G61" s="2413" t="s">
        <v>2530</v>
      </c>
      <c r="H61" s="2413" t="s">
        <v>24</v>
      </c>
      <c r="I61" s="2413" t="s">
        <v>596</v>
      </c>
    </row>
    <row customHeight="1" ht="11.25">
      <c r="A62" s="2413" t="s">
        <v>2275</v>
      </c>
      <c r="B62" s="2413" t="s">
        <v>14</v>
      </c>
      <c r="C62" s="2413" t="s">
        <v>2531</v>
      </c>
      <c r="D62" s="2413" t="s">
        <v>2532</v>
      </c>
      <c r="E62" s="2413" t="s">
        <v>2533</v>
      </c>
      <c r="F62" s="2413" t="s">
        <v>2534</v>
      </c>
      <c r="G62" s="2413" t="s">
        <v>2535</v>
      </c>
      <c r="H62" s="2413" t="s">
        <v>24</v>
      </c>
      <c r="I62" s="2413" t="s">
        <v>596</v>
      </c>
    </row>
    <row customHeight="1" ht="11.25">
      <c r="A63" s="2413" t="s">
        <v>2275</v>
      </c>
      <c r="B63" s="2413" t="s">
        <v>14</v>
      </c>
      <c r="C63" s="2413" t="s">
        <v>2536</v>
      </c>
      <c r="D63" s="2413" t="s">
        <v>2537</v>
      </c>
      <c r="E63" s="2413" t="s">
        <v>2538</v>
      </c>
      <c r="F63" s="2413" t="s">
        <v>2529</v>
      </c>
      <c r="G63" s="2413" t="s">
        <v>2539</v>
      </c>
      <c r="H63" s="2413" t="s">
        <v>24</v>
      </c>
      <c r="I63" s="2413" t="s">
        <v>596</v>
      </c>
    </row>
    <row customHeight="1" ht="11.25">
      <c r="A64" s="2413" t="s">
        <v>2275</v>
      </c>
      <c r="B64" s="2413" t="s">
        <v>14</v>
      </c>
      <c r="C64" s="2413" t="s">
        <v>2540</v>
      </c>
      <c r="D64" s="2413" t="s">
        <v>2541</v>
      </c>
      <c r="E64" s="2413" t="s">
        <v>2542</v>
      </c>
      <c r="F64" s="2413" t="s">
        <v>2543</v>
      </c>
      <c r="G64" s="2413" t="s">
        <v>2544</v>
      </c>
      <c r="H64" s="2413" t="s">
        <v>24</v>
      </c>
      <c r="I64" s="2413" t="s">
        <v>596</v>
      </c>
    </row>
    <row customHeight="1" ht="11.25">
      <c r="A65" s="2413" t="s">
        <v>2275</v>
      </c>
      <c r="B65" s="2413" t="s">
        <v>14</v>
      </c>
      <c r="C65" s="2413" t="s">
        <v>2545</v>
      </c>
      <c r="D65" s="2413" t="s">
        <v>2546</v>
      </c>
      <c r="E65" s="2413" t="s">
        <v>2547</v>
      </c>
      <c r="F65" s="2413" t="s">
        <v>2548</v>
      </c>
      <c r="G65" s="2413" t="s">
        <v>2549</v>
      </c>
      <c r="H65" s="2413" t="s">
        <v>24</v>
      </c>
      <c r="I65" s="2413" t="s">
        <v>596</v>
      </c>
    </row>
    <row customHeight="1" ht="11.25">
      <c r="A66" s="2413" t="s">
        <v>2275</v>
      </c>
      <c r="B66" s="2413" t="s">
        <v>14</v>
      </c>
      <c r="C66" s="2413" t="s">
        <v>2550</v>
      </c>
      <c r="D66" s="2413" t="s">
        <v>2551</v>
      </c>
      <c r="E66" s="2413" t="s">
        <v>2552</v>
      </c>
      <c r="F66" s="2413" t="s">
        <v>51</v>
      </c>
      <c r="G66" s="2413" t="s">
        <v>24</v>
      </c>
      <c r="H66" s="2413" t="s">
        <v>24</v>
      </c>
      <c r="I66" s="2413" t="s">
        <v>596</v>
      </c>
    </row>
    <row customHeight="1" ht="11.25">
      <c r="A67" s="2413" t="s">
        <v>2275</v>
      </c>
      <c r="B67" s="2413" t="s">
        <v>14</v>
      </c>
      <c r="C67" s="2413" t="s">
        <v>2553</v>
      </c>
      <c r="D67" s="2413" t="s">
        <v>2554</v>
      </c>
      <c r="E67" s="2413" t="s">
        <v>2555</v>
      </c>
      <c r="F67" s="2413" t="s">
        <v>2556</v>
      </c>
      <c r="G67" s="2413" t="s">
        <v>2557</v>
      </c>
      <c r="H67" s="2413" t="s">
        <v>24</v>
      </c>
      <c r="I67" s="2413" t="s">
        <v>596</v>
      </c>
    </row>
    <row customHeight="1" ht="11.25">
      <c r="A68" s="2413" t="s">
        <v>2275</v>
      </c>
      <c r="B68" s="2413" t="s">
        <v>14</v>
      </c>
      <c r="C68" s="2413" t="s">
        <v>24</v>
      </c>
      <c r="D68" s="2413" t="s">
        <v>2558</v>
      </c>
      <c r="E68" s="2413" t="s">
        <v>2559</v>
      </c>
      <c r="F68" s="2413" t="s">
        <v>2560</v>
      </c>
      <c r="G68" s="2413" t="s">
        <v>24</v>
      </c>
      <c r="H68" s="2413" t="s">
        <v>24</v>
      </c>
      <c r="I68" s="2413" t="s">
        <v>596</v>
      </c>
    </row>
    <row customHeight="1" ht="11.25">
      <c r="A69" s="2413" t="s">
        <v>2275</v>
      </c>
      <c r="B69" s="2413" t="s">
        <v>14</v>
      </c>
      <c r="C69" s="2413" t="s">
        <v>2561</v>
      </c>
      <c r="D69" s="2413" t="s">
        <v>2562</v>
      </c>
      <c r="E69" s="2413" t="s">
        <v>2563</v>
      </c>
      <c r="F69" s="2413" t="s">
        <v>2564</v>
      </c>
      <c r="G69" s="2413" t="s">
        <v>2565</v>
      </c>
      <c r="H69" s="2413" t="s">
        <v>24</v>
      </c>
      <c r="I69" s="2413" t="s">
        <v>596</v>
      </c>
    </row>
    <row customHeight="1" ht="11.25">
      <c r="A70" s="2413" t="s">
        <v>2275</v>
      </c>
      <c r="B70" s="2413" t="s">
        <v>14</v>
      </c>
      <c r="C70" s="2413" t="s">
        <v>2566</v>
      </c>
      <c r="D70" s="2413" t="s">
        <v>2567</v>
      </c>
      <c r="E70" s="2413" t="s">
        <v>2568</v>
      </c>
      <c r="F70" s="2413" t="s">
        <v>2569</v>
      </c>
      <c r="G70" s="2413" t="s">
        <v>24</v>
      </c>
      <c r="H70" s="2413" t="s">
        <v>24</v>
      </c>
      <c r="I70" s="2413" t="s">
        <v>596</v>
      </c>
    </row>
    <row customHeight="1" ht="11.25">
      <c r="A71" s="2413" t="s">
        <v>2275</v>
      </c>
      <c r="B71" s="2413" t="s">
        <v>14</v>
      </c>
      <c r="C71" s="2413" t="s">
        <v>2570</v>
      </c>
      <c r="D71" s="2413" t="s">
        <v>2571</v>
      </c>
      <c r="E71" s="2413" t="s">
        <v>2572</v>
      </c>
      <c r="F71" s="2413" t="s">
        <v>2573</v>
      </c>
      <c r="G71" s="2413" t="s">
        <v>2574</v>
      </c>
      <c r="H71" s="2413" t="s">
        <v>24</v>
      </c>
      <c r="I71" s="2413" t="s">
        <v>596</v>
      </c>
    </row>
    <row customHeight="1" ht="11.25">
      <c r="A72" s="2413" t="s">
        <v>2275</v>
      </c>
      <c r="B72" s="2413" t="s">
        <v>14</v>
      </c>
      <c r="C72" s="2413" t="s">
        <v>2575</v>
      </c>
      <c r="D72" s="2413" t="s">
        <v>2576</v>
      </c>
      <c r="E72" s="2413" t="s">
        <v>2577</v>
      </c>
      <c r="F72" s="2413" t="s">
        <v>2560</v>
      </c>
      <c r="G72" s="2413" t="s">
        <v>24</v>
      </c>
      <c r="H72" s="2413" t="s">
        <v>24</v>
      </c>
      <c r="I72" s="2413" t="s">
        <v>596</v>
      </c>
    </row>
    <row customHeight="1" ht="11.25">
      <c r="A73" s="2413" t="s">
        <v>2275</v>
      </c>
      <c r="B73" s="2413" t="s">
        <v>14</v>
      </c>
      <c r="C73" s="2413" t="s">
        <v>2578</v>
      </c>
      <c r="D73" s="2413" t="s">
        <v>2579</v>
      </c>
      <c r="E73" s="2413" t="s">
        <v>2580</v>
      </c>
      <c r="F73" s="2413" t="s">
        <v>2581</v>
      </c>
      <c r="G73" s="2413" t="s">
        <v>2395</v>
      </c>
      <c r="H73" s="2413" t="s">
        <v>24</v>
      </c>
      <c r="I73" s="2413" t="s">
        <v>596</v>
      </c>
    </row>
    <row customHeight="1" ht="11.25">
      <c r="A74" s="2413" t="s">
        <v>2275</v>
      </c>
      <c r="B74" s="2413" t="s">
        <v>14</v>
      </c>
      <c r="C74" s="2413" t="s">
        <v>2582</v>
      </c>
      <c r="D74" s="2413" t="s">
        <v>2583</v>
      </c>
      <c r="E74" s="2413" t="s">
        <v>2584</v>
      </c>
      <c r="F74" s="2413" t="s">
        <v>2585</v>
      </c>
      <c r="G74" s="2413" t="s">
        <v>2586</v>
      </c>
      <c r="H74" s="2413" t="s">
        <v>24</v>
      </c>
      <c r="I74" s="2413" t="s">
        <v>596</v>
      </c>
    </row>
    <row customHeight="1" ht="11.25">
      <c r="A75" s="2413" t="s">
        <v>2275</v>
      </c>
      <c r="B75" s="2413" t="s">
        <v>14</v>
      </c>
      <c r="C75" s="2413" t="s">
        <v>2587</v>
      </c>
      <c r="D75" s="2413" t="s">
        <v>2588</v>
      </c>
      <c r="E75" s="2413" t="s">
        <v>2589</v>
      </c>
      <c r="F75" s="2413" t="s">
        <v>2332</v>
      </c>
      <c r="G75" s="2413" t="s">
        <v>2590</v>
      </c>
      <c r="H75" s="2413" t="s">
        <v>24</v>
      </c>
      <c r="I75" s="2413" t="s">
        <v>596</v>
      </c>
    </row>
    <row customHeight="1" ht="11.25">
      <c r="A76" s="2413" t="s">
        <v>2275</v>
      </c>
      <c r="B76" s="2413" t="s">
        <v>14</v>
      </c>
      <c r="C76" s="2413" t="s">
        <v>2591</v>
      </c>
      <c r="D76" s="2413" t="s">
        <v>2592</v>
      </c>
      <c r="E76" s="2413" t="s">
        <v>2547</v>
      </c>
      <c r="F76" s="2413" t="s">
        <v>2593</v>
      </c>
      <c r="G76" s="2413" t="s">
        <v>2549</v>
      </c>
      <c r="H76" s="2413" t="s">
        <v>24</v>
      </c>
      <c r="I76" s="2413" t="s">
        <v>596</v>
      </c>
    </row>
    <row customHeight="1" ht="11.25">
      <c r="A77" s="2413" t="s">
        <v>2275</v>
      </c>
      <c r="B77" s="2413" t="s">
        <v>14</v>
      </c>
      <c r="C77" s="2413" t="s">
        <v>2312</v>
      </c>
      <c r="D77" s="2413" t="s">
        <v>2313</v>
      </c>
      <c r="E77" s="2413" t="s">
        <v>2314</v>
      </c>
      <c r="F77" s="2413" t="s">
        <v>2284</v>
      </c>
      <c r="G77" s="2413" t="s">
        <v>24</v>
      </c>
      <c r="H77" s="2413" t="s">
        <v>24</v>
      </c>
      <c r="I77" s="2413" t="s">
        <v>1010</v>
      </c>
    </row>
    <row customHeight="1" ht="11.25">
      <c r="A78" s="2413" t="s">
        <v>2275</v>
      </c>
      <c r="B78" s="2413" t="s">
        <v>14</v>
      </c>
      <c r="C78" s="2413" t="s">
        <v>2319</v>
      </c>
      <c r="D78" s="2413" t="s">
        <v>2320</v>
      </c>
      <c r="E78" s="2413" t="s">
        <v>2321</v>
      </c>
      <c r="F78" s="2413" t="s">
        <v>2322</v>
      </c>
      <c r="G78" s="2413" t="s">
        <v>2323</v>
      </c>
      <c r="H78" s="2413" t="s">
        <v>24</v>
      </c>
      <c r="I78" s="2413" t="s">
        <v>1010</v>
      </c>
    </row>
    <row customHeight="1" ht="11.25">
      <c r="A79" s="2413" t="s">
        <v>2275</v>
      </c>
      <c r="B79" s="2413" t="s">
        <v>14</v>
      </c>
      <c r="C79" s="2413" t="s">
        <v>2324</v>
      </c>
      <c r="D79" s="2413" t="s">
        <v>2325</v>
      </c>
      <c r="E79" s="2413" t="s">
        <v>2326</v>
      </c>
      <c r="F79" s="2413" t="s">
        <v>2327</v>
      </c>
      <c r="G79" s="2413" t="s">
        <v>2328</v>
      </c>
      <c r="H79" s="2413" t="s">
        <v>24</v>
      </c>
      <c r="I79" s="2413" t="s">
        <v>1010</v>
      </c>
    </row>
    <row customHeight="1" ht="11.25">
      <c r="A80" s="2413" t="s">
        <v>2275</v>
      </c>
      <c r="B80" s="2413" t="s">
        <v>14</v>
      </c>
      <c r="C80" s="2413" t="s">
        <v>2333</v>
      </c>
      <c r="D80" s="2413" t="s">
        <v>2334</v>
      </c>
      <c r="E80" s="2413" t="s">
        <v>2335</v>
      </c>
      <c r="F80" s="2413" t="s">
        <v>2336</v>
      </c>
      <c r="G80" s="2413" t="s">
        <v>2337</v>
      </c>
      <c r="H80" s="2413" t="s">
        <v>24</v>
      </c>
      <c r="I80" s="2413" t="s">
        <v>1010</v>
      </c>
    </row>
    <row customHeight="1" ht="11.25">
      <c r="A81" s="2413" t="s">
        <v>2275</v>
      </c>
      <c r="B81" s="2413" t="s">
        <v>14</v>
      </c>
      <c r="C81" s="2413" t="s">
        <v>2351</v>
      </c>
      <c r="D81" s="2413" t="s">
        <v>2352</v>
      </c>
      <c r="E81" s="2413" t="s">
        <v>2353</v>
      </c>
      <c r="F81" s="2413" t="s">
        <v>51</v>
      </c>
      <c r="G81" s="2413" t="s">
        <v>2354</v>
      </c>
      <c r="H81" s="2413" t="s">
        <v>24</v>
      </c>
      <c r="I81" s="2413" t="s">
        <v>1010</v>
      </c>
    </row>
    <row customHeight="1" ht="11.25">
      <c r="A82" s="2413" t="s">
        <v>2275</v>
      </c>
      <c r="B82" s="2413" t="s">
        <v>14</v>
      </c>
      <c r="C82" s="2413" t="s">
        <v>2355</v>
      </c>
      <c r="D82" s="2413" t="s">
        <v>2356</v>
      </c>
      <c r="E82" s="2413" t="s">
        <v>2357</v>
      </c>
      <c r="F82" s="2413" t="s">
        <v>51</v>
      </c>
      <c r="G82" s="2413" t="s">
        <v>2358</v>
      </c>
      <c r="H82" s="2413" t="s">
        <v>24</v>
      </c>
      <c r="I82" s="2413" t="s">
        <v>1010</v>
      </c>
    </row>
    <row customHeight="1" ht="11.25">
      <c r="A83" s="2413" t="s">
        <v>2275</v>
      </c>
      <c r="B83" s="2413" t="s">
        <v>14</v>
      </c>
      <c r="C83" s="2413" t="s">
        <v>2359</v>
      </c>
      <c r="D83" s="2413" t="s">
        <v>2360</v>
      </c>
      <c r="E83" s="2413" t="s">
        <v>2361</v>
      </c>
      <c r="F83" s="2413" t="s">
        <v>2362</v>
      </c>
      <c r="G83" s="2413" t="s">
        <v>2363</v>
      </c>
      <c r="H83" s="2413" t="s">
        <v>24</v>
      </c>
      <c r="I83" s="2413" t="s">
        <v>1010</v>
      </c>
    </row>
    <row customHeight="1" ht="11.25">
      <c r="A84" s="2413" t="s">
        <v>2275</v>
      </c>
      <c r="B84" s="2413" t="s">
        <v>14</v>
      </c>
      <c r="C84" s="2413" t="s">
        <v>2388</v>
      </c>
      <c r="D84" s="2413" t="s">
        <v>2389</v>
      </c>
      <c r="E84" s="2413" t="s">
        <v>2390</v>
      </c>
      <c r="F84" s="2413" t="s">
        <v>2293</v>
      </c>
      <c r="G84" s="2413" t="s">
        <v>2391</v>
      </c>
      <c r="H84" s="2413" t="s">
        <v>24</v>
      </c>
      <c r="I84" s="2413" t="s">
        <v>1010</v>
      </c>
    </row>
    <row customHeight="1" ht="11.25">
      <c r="A85" s="2413" t="s">
        <v>2275</v>
      </c>
      <c r="B85" s="2413" t="s">
        <v>14</v>
      </c>
      <c r="C85" s="2413" t="s">
        <v>2406</v>
      </c>
      <c r="D85" s="2413" t="s">
        <v>2407</v>
      </c>
      <c r="E85" s="2413" t="s">
        <v>2408</v>
      </c>
      <c r="F85" s="2413" t="s">
        <v>2409</v>
      </c>
      <c r="G85" s="2413" t="s">
        <v>2410</v>
      </c>
      <c r="H85" s="2413" t="s">
        <v>24</v>
      </c>
      <c r="I85" s="2413" t="s">
        <v>1010</v>
      </c>
    </row>
    <row customHeight="1" ht="11.25">
      <c r="A86" s="2413" t="s">
        <v>2275</v>
      </c>
      <c r="B86" s="2413" t="s">
        <v>14</v>
      </c>
      <c r="C86" s="2413" t="s">
        <v>2425</v>
      </c>
      <c r="D86" s="2413" t="s">
        <v>2426</v>
      </c>
      <c r="E86" s="2413" t="s">
        <v>2297</v>
      </c>
      <c r="F86" s="2413" t="s">
        <v>2427</v>
      </c>
      <c r="G86" s="2413" t="s">
        <v>2428</v>
      </c>
      <c r="H86" s="2413" t="s">
        <v>24</v>
      </c>
      <c r="I86" s="2413" t="s">
        <v>1010</v>
      </c>
    </row>
    <row customHeight="1" ht="11.25">
      <c r="A87" s="2413" t="s">
        <v>2275</v>
      </c>
      <c r="B87" s="2413" t="s">
        <v>14</v>
      </c>
      <c r="C87" s="2413" t="s">
        <v>2429</v>
      </c>
      <c r="D87" s="2413" t="s">
        <v>2430</v>
      </c>
      <c r="E87" s="2413" t="s">
        <v>2431</v>
      </c>
      <c r="F87" s="2413" t="s">
        <v>2432</v>
      </c>
      <c r="G87" s="2413" t="s">
        <v>24</v>
      </c>
      <c r="H87" s="2413" t="s">
        <v>2433</v>
      </c>
      <c r="I87" s="2413" t="s">
        <v>1010</v>
      </c>
    </row>
    <row customHeight="1" ht="11.25">
      <c r="A88" s="2413" t="s">
        <v>2275</v>
      </c>
      <c r="B88" s="2413" t="s">
        <v>14</v>
      </c>
      <c r="C88" s="2413" t="s">
        <v>2434</v>
      </c>
      <c r="D88" s="2413" t="s">
        <v>2435</v>
      </c>
      <c r="E88" s="2413" t="s">
        <v>2436</v>
      </c>
      <c r="F88" s="2413" t="s">
        <v>2293</v>
      </c>
      <c r="G88" s="2413" t="s">
        <v>2437</v>
      </c>
      <c r="H88" s="2413" t="s">
        <v>24</v>
      </c>
      <c r="I88" s="2413" t="s">
        <v>1010</v>
      </c>
    </row>
    <row customHeight="1" ht="11.25">
      <c r="A89" s="2413" t="s">
        <v>2275</v>
      </c>
      <c r="B89" s="2413" t="s">
        <v>14</v>
      </c>
      <c r="C89" s="2413" t="s">
        <v>2443</v>
      </c>
      <c r="D89" s="2413" t="s">
        <v>2444</v>
      </c>
      <c r="E89" s="2413" t="s">
        <v>2445</v>
      </c>
      <c r="F89" s="2413" t="s">
        <v>2306</v>
      </c>
      <c r="G89" s="2413" t="s">
        <v>24</v>
      </c>
      <c r="H89" s="2413" t="s">
        <v>24</v>
      </c>
      <c r="I89" s="2413" t="s">
        <v>1010</v>
      </c>
    </row>
    <row customHeight="1" ht="11.25">
      <c r="A90" s="2413" t="s">
        <v>2275</v>
      </c>
      <c r="B90" s="2413" t="s">
        <v>14</v>
      </c>
      <c r="C90" s="2413" t="s">
        <v>2451</v>
      </c>
      <c r="D90" s="2413" t="s">
        <v>2452</v>
      </c>
      <c r="E90" s="2413" t="s">
        <v>2453</v>
      </c>
      <c r="F90" s="2413" t="s">
        <v>2341</v>
      </c>
      <c r="G90" s="2413" t="s">
        <v>2454</v>
      </c>
      <c r="H90" s="2413" t="s">
        <v>24</v>
      </c>
      <c r="I90" s="2413" t="s">
        <v>1010</v>
      </c>
    </row>
    <row customHeight="1" ht="11.25">
      <c r="A91" s="2413" t="s">
        <v>2275</v>
      </c>
      <c r="B91" s="2413" t="s">
        <v>14</v>
      </c>
      <c r="C91" s="2413" t="s">
        <v>2460</v>
      </c>
      <c r="D91" s="2413" t="s">
        <v>2461</v>
      </c>
      <c r="E91" s="2413" t="s">
        <v>2462</v>
      </c>
      <c r="F91" s="2413" t="s">
        <v>2327</v>
      </c>
      <c r="G91" s="2413" t="s">
        <v>24</v>
      </c>
      <c r="H91" s="2413" t="s">
        <v>24</v>
      </c>
      <c r="I91" s="2413" t="s">
        <v>1010</v>
      </c>
    </row>
    <row customHeight="1" ht="11.25">
      <c r="A92" s="2413" t="s">
        <v>2275</v>
      </c>
      <c r="B92" s="2413" t="s">
        <v>14</v>
      </c>
      <c r="C92" s="2413" t="s">
        <v>2463</v>
      </c>
      <c r="D92" s="2413" t="s">
        <v>2464</v>
      </c>
      <c r="E92" s="2413" t="s">
        <v>2465</v>
      </c>
      <c r="F92" s="2413" t="s">
        <v>2293</v>
      </c>
      <c r="G92" s="2413" t="s">
        <v>24</v>
      </c>
      <c r="H92" s="2413" t="s">
        <v>24</v>
      </c>
      <c r="I92" s="2413" t="s">
        <v>1010</v>
      </c>
    </row>
    <row customHeight="1" ht="11.25">
      <c r="A93" s="2413" t="s">
        <v>2275</v>
      </c>
      <c r="B93" s="2413" t="s">
        <v>14</v>
      </c>
      <c r="C93" s="2413" t="s">
        <v>2470</v>
      </c>
      <c r="D93" s="2413" t="s">
        <v>2471</v>
      </c>
      <c r="E93" s="2413" t="s">
        <v>2472</v>
      </c>
      <c r="F93" s="2413" t="s">
        <v>2473</v>
      </c>
      <c r="G93" s="2413" t="s">
        <v>2474</v>
      </c>
      <c r="H93" s="2413" t="s">
        <v>24</v>
      </c>
      <c r="I93" s="2413" t="s">
        <v>1010</v>
      </c>
    </row>
    <row customHeight="1" ht="11.25">
      <c r="A94" s="2413" t="s">
        <v>2275</v>
      </c>
      <c r="B94" s="2413" t="s">
        <v>14</v>
      </c>
      <c r="C94" s="2413" t="s">
        <v>2475</v>
      </c>
      <c r="D94" s="2413" t="s">
        <v>2476</v>
      </c>
      <c r="E94" s="2413" t="s">
        <v>2477</v>
      </c>
      <c r="F94" s="2413" t="s">
        <v>2279</v>
      </c>
      <c r="G94" s="2413" t="s">
        <v>2478</v>
      </c>
      <c r="H94" s="2413" t="s">
        <v>24</v>
      </c>
      <c r="I94" s="2413" t="s">
        <v>1010</v>
      </c>
    </row>
    <row customHeight="1" ht="11.25">
      <c r="A95" s="2413" t="s">
        <v>2275</v>
      </c>
      <c r="B95" s="2413" t="s">
        <v>14</v>
      </c>
      <c r="C95" s="2413" t="s">
        <v>2486</v>
      </c>
      <c r="D95" s="2413" t="s">
        <v>2487</v>
      </c>
      <c r="E95" s="2413" t="s">
        <v>2488</v>
      </c>
      <c r="F95" s="2413" t="s">
        <v>2293</v>
      </c>
      <c r="G95" s="2413" t="s">
        <v>24</v>
      </c>
      <c r="H95" s="2413" t="s">
        <v>24</v>
      </c>
      <c r="I95" s="2413" t="s">
        <v>1010</v>
      </c>
    </row>
    <row customHeight="1" ht="11.25">
      <c r="A96" s="2413" t="s">
        <v>2275</v>
      </c>
      <c r="B96" s="2413" t="s">
        <v>14</v>
      </c>
      <c r="C96" s="2413" t="s">
        <v>2489</v>
      </c>
      <c r="D96" s="2413" t="s">
        <v>2490</v>
      </c>
      <c r="E96" s="2413" t="s">
        <v>2491</v>
      </c>
      <c r="F96" s="2413" t="s">
        <v>2322</v>
      </c>
      <c r="G96" s="2413" t="s">
        <v>2492</v>
      </c>
      <c r="H96" s="2413" t="s">
        <v>24</v>
      </c>
      <c r="I96" s="2413" t="s">
        <v>1010</v>
      </c>
    </row>
    <row customHeight="1" ht="11.25">
      <c r="A97" s="2413" t="s">
        <v>2275</v>
      </c>
      <c r="B97" s="2413" t="s">
        <v>14</v>
      </c>
      <c r="C97" s="2413" t="s">
        <v>2493</v>
      </c>
      <c r="D97" s="2413" t="s">
        <v>2494</v>
      </c>
      <c r="E97" s="2413" t="s">
        <v>2495</v>
      </c>
      <c r="F97" s="2413" t="s">
        <v>2284</v>
      </c>
      <c r="G97" s="2413" t="s">
        <v>2496</v>
      </c>
      <c r="H97" s="2413" t="s">
        <v>24</v>
      </c>
      <c r="I97" s="2413" t="s">
        <v>1010</v>
      </c>
    </row>
    <row customHeight="1" ht="11.25">
      <c r="A98" s="2413" t="s">
        <v>2275</v>
      </c>
      <c r="B98" s="2413" t="s">
        <v>14</v>
      </c>
      <c r="C98" s="2413" t="s">
        <v>2501</v>
      </c>
      <c r="D98" s="2413" t="s">
        <v>2502</v>
      </c>
      <c r="E98" s="2413" t="s">
        <v>2503</v>
      </c>
      <c r="F98" s="2413" t="s">
        <v>2504</v>
      </c>
      <c r="G98" s="2413" t="s">
        <v>2505</v>
      </c>
      <c r="H98" s="2413" t="s">
        <v>24</v>
      </c>
      <c r="I98" s="2413" t="s">
        <v>1010</v>
      </c>
    </row>
    <row customHeight="1" ht="11.25">
      <c r="A99" s="2413" t="s">
        <v>2275</v>
      </c>
      <c r="B99" s="2413" t="s">
        <v>14</v>
      </c>
      <c r="C99" s="2413" t="s">
        <v>2518</v>
      </c>
      <c r="D99" s="2413" t="s">
        <v>2519</v>
      </c>
      <c r="E99" s="2413" t="s">
        <v>2520</v>
      </c>
      <c r="F99" s="2413" t="s">
        <v>2306</v>
      </c>
      <c r="G99" s="2413" t="s">
        <v>2521</v>
      </c>
      <c r="H99" s="2413" t="s">
        <v>24</v>
      </c>
      <c r="I99" s="2413" t="s">
        <v>1010</v>
      </c>
    </row>
    <row customHeight="1" ht="11.25">
      <c r="A100" s="2413" t="s">
        <v>2275</v>
      </c>
      <c r="B100" s="2413" t="s">
        <v>14</v>
      </c>
      <c r="C100" s="2413" t="s">
        <v>2540</v>
      </c>
      <c r="D100" s="2413" t="s">
        <v>2541</v>
      </c>
      <c r="E100" s="2413" t="s">
        <v>2542</v>
      </c>
      <c r="F100" s="2413" t="s">
        <v>2543</v>
      </c>
      <c r="G100" s="2413" t="s">
        <v>2544</v>
      </c>
      <c r="H100" s="2413" t="s">
        <v>24</v>
      </c>
      <c r="I100" s="2413" t="s">
        <v>1010</v>
      </c>
    </row>
    <row customHeight="1" ht="11.25">
      <c r="A101" s="2413" t="s">
        <v>2275</v>
      </c>
      <c r="B101" s="2413" t="s">
        <v>14</v>
      </c>
      <c r="C101" s="2413" t="s">
        <v>2545</v>
      </c>
      <c r="D101" s="2413" t="s">
        <v>2546</v>
      </c>
      <c r="E101" s="2413" t="s">
        <v>2547</v>
      </c>
      <c r="F101" s="2413" t="s">
        <v>2548</v>
      </c>
      <c r="G101" s="2413" t="s">
        <v>2549</v>
      </c>
      <c r="H101" s="2413" t="s">
        <v>24</v>
      </c>
      <c r="I101" s="2413" t="s">
        <v>1010</v>
      </c>
    </row>
    <row customHeight="1" ht="11.25">
      <c r="A102" s="2413" t="s">
        <v>2275</v>
      </c>
      <c r="B102" s="2413" t="s">
        <v>14</v>
      </c>
      <c r="C102" s="2413" t="s">
        <v>24</v>
      </c>
      <c r="D102" s="2413" t="s">
        <v>2558</v>
      </c>
      <c r="E102" s="2413" t="s">
        <v>2559</v>
      </c>
      <c r="F102" s="2413" t="s">
        <v>2560</v>
      </c>
      <c r="G102" s="2413" t="s">
        <v>24</v>
      </c>
      <c r="H102" s="2413" t="s">
        <v>24</v>
      </c>
      <c r="I102" s="2413" t="s">
        <v>1010</v>
      </c>
    </row>
    <row customHeight="1" ht="11.25">
      <c r="A103" s="2413" t="s">
        <v>2275</v>
      </c>
      <c r="B103" s="2413" t="s">
        <v>14</v>
      </c>
      <c r="C103" s="2413" t="s">
        <v>2561</v>
      </c>
      <c r="D103" s="2413" t="s">
        <v>2562</v>
      </c>
      <c r="E103" s="2413" t="s">
        <v>2563</v>
      </c>
      <c r="F103" s="2413" t="s">
        <v>2564</v>
      </c>
      <c r="G103" s="2413" t="s">
        <v>2565</v>
      </c>
      <c r="H103" s="2413" t="s">
        <v>24</v>
      </c>
      <c r="I103" s="2413" t="s">
        <v>1010</v>
      </c>
    </row>
    <row customHeight="1" ht="11.25">
      <c r="A104" s="2413" t="s">
        <v>2275</v>
      </c>
      <c r="B104" s="2413" t="s">
        <v>14</v>
      </c>
      <c r="C104" s="2413" t="s">
        <v>2566</v>
      </c>
      <c r="D104" s="2413" t="s">
        <v>2567</v>
      </c>
      <c r="E104" s="2413" t="s">
        <v>2568</v>
      </c>
      <c r="F104" s="2413" t="s">
        <v>2569</v>
      </c>
      <c r="G104" s="2413" t="s">
        <v>24</v>
      </c>
      <c r="H104" s="2413" t="s">
        <v>24</v>
      </c>
      <c r="I104" s="2413" t="s">
        <v>1010</v>
      </c>
    </row>
    <row customHeight="1" ht="11.25">
      <c r="A105" s="2413" t="s">
        <v>2275</v>
      </c>
      <c r="B105" s="2413" t="s">
        <v>14</v>
      </c>
      <c r="C105" s="2413" t="s">
        <v>2570</v>
      </c>
      <c r="D105" s="2413" t="s">
        <v>2571</v>
      </c>
      <c r="E105" s="2413" t="s">
        <v>2572</v>
      </c>
      <c r="F105" s="2413" t="s">
        <v>2573</v>
      </c>
      <c r="G105" s="2413" t="s">
        <v>2574</v>
      </c>
      <c r="H105" s="2413" t="s">
        <v>24</v>
      </c>
      <c r="I105" s="2413" t="s">
        <v>1010</v>
      </c>
    </row>
    <row customHeight="1" ht="11.25">
      <c r="A106" s="2413" t="s">
        <v>2275</v>
      </c>
      <c r="B106" s="2413" t="s">
        <v>14</v>
      </c>
      <c r="C106" s="2413" t="s">
        <v>2575</v>
      </c>
      <c r="D106" s="2413" t="s">
        <v>2576</v>
      </c>
      <c r="E106" s="2413" t="s">
        <v>2577</v>
      </c>
      <c r="F106" s="2413" t="s">
        <v>2560</v>
      </c>
      <c r="G106" s="2413" t="s">
        <v>24</v>
      </c>
      <c r="H106" s="2413" t="s">
        <v>24</v>
      </c>
      <c r="I106" s="2413" t="s">
        <v>1010</v>
      </c>
    </row>
    <row customHeight="1" ht="11.25">
      <c r="A107" s="2413" t="s">
        <v>2275</v>
      </c>
      <c r="B107" s="2413" t="s">
        <v>14</v>
      </c>
      <c r="C107" s="2413" t="s">
        <v>2578</v>
      </c>
      <c r="D107" s="2413" t="s">
        <v>2579</v>
      </c>
      <c r="E107" s="2413" t="s">
        <v>2580</v>
      </c>
      <c r="F107" s="2413" t="s">
        <v>2581</v>
      </c>
      <c r="G107" s="2413" t="s">
        <v>2395</v>
      </c>
      <c r="H107" s="2413" t="s">
        <v>24</v>
      </c>
      <c r="I107" s="2413" t="s">
        <v>1010</v>
      </c>
    </row>
    <row customHeight="1" ht="11.25">
      <c r="A108" s="2413" t="s">
        <v>2275</v>
      </c>
      <c r="B108" s="2413" t="s">
        <v>14</v>
      </c>
      <c r="C108" s="2413" t="s">
        <v>2587</v>
      </c>
      <c r="D108" s="2413" t="s">
        <v>2588</v>
      </c>
      <c r="E108" s="2413" t="s">
        <v>2589</v>
      </c>
      <c r="F108" s="2413" t="s">
        <v>2332</v>
      </c>
      <c r="G108" s="2413" t="s">
        <v>2590</v>
      </c>
      <c r="H108" s="2413" t="s">
        <v>24</v>
      </c>
      <c r="I108" s="2413" t="s">
        <v>1010</v>
      </c>
    </row>
    <row customHeight="1" ht="11.25">
      <c r="A109" s="2413" t="s">
        <v>2275</v>
      </c>
      <c r="B109" s="2413" t="s">
        <v>14</v>
      </c>
      <c r="C109" s="2413" t="s">
        <v>2591</v>
      </c>
      <c r="D109" s="2413" t="s">
        <v>2592</v>
      </c>
      <c r="E109" s="2413" t="s">
        <v>2547</v>
      </c>
      <c r="F109" s="2413" t="s">
        <v>2593</v>
      </c>
      <c r="G109" s="2413" t="s">
        <v>2549</v>
      </c>
      <c r="H109" s="2413" t="s">
        <v>24</v>
      </c>
      <c r="I109" s="2413" t="s">
        <v>1010</v>
      </c>
    </row>
    <row customHeight="1" ht="11.25">
      <c r="A110" s="2413" t="s">
        <v>2275</v>
      </c>
      <c r="B110" s="2413" t="s">
        <v>14</v>
      </c>
      <c r="C110" s="2413" t="s">
        <v>2594</v>
      </c>
      <c r="D110" s="2413" t="s">
        <v>2595</v>
      </c>
      <c r="E110" s="2413" t="s">
        <v>2596</v>
      </c>
      <c r="F110" s="2413" t="s">
        <v>2284</v>
      </c>
      <c r="G110" s="2413" t="s">
        <v>2597</v>
      </c>
      <c r="H110" s="2413" t="s">
        <v>24</v>
      </c>
      <c r="I110" s="2413" t="s">
        <v>987</v>
      </c>
    </row>
    <row customHeight="1" ht="11.25">
      <c r="A111" s="2413" t="s">
        <v>2275</v>
      </c>
      <c r="B111" s="2413" t="s">
        <v>14</v>
      </c>
      <c r="C111" s="2413" t="s">
        <v>2598</v>
      </c>
      <c r="D111" s="2413" t="s">
        <v>2599</v>
      </c>
      <c r="E111" s="2413" t="s">
        <v>2600</v>
      </c>
      <c r="F111" s="2413" t="s">
        <v>51</v>
      </c>
      <c r="G111" s="2413" t="s">
        <v>2601</v>
      </c>
      <c r="H111" s="2413" t="s">
        <v>24</v>
      </c>
      <c r="I111" s="2413" t="s">
        <v>987</v>
      </c>
    </row>
    <row customHeight="1" ht="11.25">
      <c r="A112" s="2413" t="s">
        <v>2275</v>
      </c>
      <c r="B112" s="2413" t="s">
        <v>14</v>
      </c>
      <c r="C112" s="2413" t="s">
        <v>2286</v>
      </c>
      <c r="D112" s="2413" t="s">
        <v>2287</v>
      </c>
      <c r="E112" s="2413" t="s">
        <v>2288</v>
      </c>
      <c r="F112" s="2413" t="s">
        <v>2284</v>
      </c>
      <c r="G112" s="2413" t="s">
        <v>2289</v>
      </c>
      <c r="H112" s="2413" t="s">
        <v>24</v>
      </c>
      <c r="I112" s="2413" t="s">
        <v>987</v>
      </c>
    </row>
    <row customHeight="1" ht="11.25">
      <c r="A113" s="2413" t="s">
        <v>2275</v>
      </c>
      <c r="B113" s="2413" t="s">
        <v>14</v>
      </c>
      <c r="C113" s="2413" t="s">
        <v>2602</v>
      </c>
      <c r="D113" s="2413" t="s">
        <v>2603</v>
      </c>
      <c r="E113" s="2413" t="s">
        <v>2604</v>
      </c>
      <c r="F113" s="2413" t="s">
        <v>2560</v>
      </c>
      <c r="G113" s="2413" t="s">
        <v>2605</v>
      </c>
      <c r="H113" s="2413" t="s">
        <v>24</v>
      </c>
      <c r="I113" s="2413" t="s">
        <v>987</v>
      </c>
    </row>
    <row customHeight="1" ht="11.25">
      <c r="A114" s="2413" t="s">
        <v>2275</v>
      </c>
      <c r="B114" s="2413" t="s">
        <v>14</v>
      </c>
      <c r="C114" s="2413" t="s">
        <v>2338</v>
      </c>
      <c r="D114" s="2413" t="s">
        <v>2339</v>
      </c>
      <c r="E114" s="2413" t="s">
        <v>2340</v>
      </c>
      <c r="F114" s="2413" t="s">
        <v>2341</v>
      </c>
      <c r="G114" s="2413" t="s">
        <v>2342</v>
      </c>
      <c r="H114" s="2413" t="s">
        <v>24</v>
      </c>
      <c r="I114" s="2413" t="s">
        <v>987</v>
      </c>
    </row>
    <row customHeight="1" ht="11.25">
      <c r="A115" s="2413" t="s">
        <v>2275</v>
      </c>
      <c r="B115" s="2413" t="s">
        <v>14</v>
      </c>
      <c r="C115" s="2413" t="s">
        <v>2606</v>
      </c>
      <c r="D115" s="2413" t="s">
        <v>2607</v>
      </c>
      <c r="E115" s="2413" t="s">
        <v>2608</v>
      </c>
      <c r="F115" s="2413" t="s">
        <v>2560</v>
      </c>
      <c r="G115" s="2413" t="s">
        <v>2609</v>
      </c>
      <c r="H115" s="2413" t="s">
        <v>24</v>
      </c>
      <c r="I115" s="2413" t="s">
        <v>987</v>
      </c>
    </row>
    <row customHeight="1" ht="11.25">
      <c r="A116" s="2413" t="s">
        <v>2275</v>
      </c>
      <c r="B116" s="2413" t="s">
        <v>14</v>
      </c>
      <c r="C116" s="2413" t="s">
        <v>2610</v>
      </c>
      <c r="D116" s="2413" t="s">
        <v>2611</v>
      </c>
      <c r="E116" s="2413" t="s">
        <v>2612</v>
      </c>
      <c r="F116" s="2413" t="s">
        <v>2613</v>
      </c>
      <c r="G116" s="2413" t="s">
        <v>2614</v>
      </c>
      <c r="H116" s="2413" t="s">
        <v>24</v>
      </c>
      <c r="I116" s="2413" t="s">
        <v>987</v>
      </c>
    </row>
    <row customHeight="1" ht="11.25">
      <c r="A117" s="2413" t="s">
        <v>2275</v>
      </c>
      <c r="B117" s="2413" t="s">
        <v>14</v>
      </c>
      <c r="C117" s="2413" t="s">
        <v>2615</v>
      </c>
      <c r="D117" s="2413" t="s">
        <v>2616</v>
      </c>
      <c r="E117" s="2413" t="s">
        <v>2617</v>
      </c>
      <c r="F117" s="2413" t="s">
        <v>2618</v>
      </c>
      <c r="G117" s="2413" t="s">
        <v>2619</v>
      </c>
      <c r="H117" s="2413" t="s">
        <v>24</v>
      </c>
      <c r="I117" s="2413" t="s">
        <v>987</v>
      </c>
    </row>
    <row customHeight="1" ht="11.25">
      <c r="A118" s="2413" t="s">
        <v>2275</v>
      </c>
      <c r="B118" s="2413" t="s">
        <v>14</v>
      </c>
      <c r="C118" s="2413" t="s">
        <v>2620</v>
      </c>
      <c r="D118" s="2413" t="s">
        <v>2621</v>
      </c>
      <c r="E118" s="2413" t="s">
        <v>2622</v>
      </c>
      <c r="F118" s="2413" t="s">
        <v>2618</v>
      </c>
      <c r="G118" s="2413" t="s">
        <v>2623</v>
      </c>
      <c r="H118" s="2413" t="s">
        <v>24</v>
      </c>
      <c r="I118" s="2413" t="s">
        <v>987</v>
      </c>
    </row>
    <row customHeight="1" ht="11.25">
      <c r="A119" s="2413" t="s">
        <v>2275</v>
      </c>
      <c r="B119" s="2413" t="s">
        <v>14</v>
      </c>
      <c r="C119" s="2413" t="s">
        <v>2624</v>
      </c>
      <c r="D119" s="2413" t="s">
        <v>2625</v>
      </c>
      <c r="E119" s="2413" t="s">
        <v>2626</v>
      </c>
      <c r="F119" s="2413" t="s">
        <v>2613</v>
      </c>
      <c r="G119" s="2413" t="s">
        <v>2627</v>
      </c>
      <c r="H119" s="2413" t="s">
        <v>24</v>
      </c>
      <c r="I119" s="2413" t="s">
        <v>987</v>
      </c>
    </row>
    <row customHeight="1" ht="11.25">
      <c r="A120" s="2413" t="s">
        <v>2275</v>
      </c>
      <c r="B120" s="2413" t="s">
        <v>14</v>
      </c>
      <c r="C120" s="2413" t="s">
        <v>2628</v>
      </c>
      <c r="D120" s="2413" t="s">
        <v>2629</v>
      </c>
      <c r="E120" s="2413" t="s">
        <v>2630</v>
      </c>
      <c r="F120" s="2413" t="s">
        <v>2529</v>
      </c>
      <c r="G120" s="2413" t="s">
        <v>2631</v>
      </c>
      <c r="H120" s="2413" t="s">
        <v>24</v>
      </c>
      <c r="I120" s="2413" t="s">
        <v>987</v>
      </c>
    </row>
    <row customHeight="1" ht="11.25">
      <c r="A121" s="2413" t="s">
        <v>2275</v>
      </c>
      <c r="B121" s="2413" t="s">
        <v>14</v>
      </c>
      <c r="C121" s="2413" t="s">
        <v>2355</v>
      </c>
      <c r="D121" s="2413" t="s">
        <v>2356</v>
      </c>
      <c r="E121" s="2413" t="s">
        <v>2357</v>
      </c>
      <c r="F121" s="2413" t="s">
        <v>51</v>
      </c>
      <c r="G121" s="2413" t="s">
        <v>2358</v>
      </c>
      <c r="H121" s="2413" t="s">
        <v>24</v>
      </c>
      <c r="I121" s="2413" t="s">
        <v>987</v>
      </c>
    </row>
    <row customHeight="1" ht="11.25">
      <c r="A122" s="2413" t="s">
        <v>2275</v>
      </c>
      <c r="B122" s="2413" t="s">
        <v>14</v>
      </c>
      <c r="C122" s="2413" t="s">
        <v>2632</v>
      </c>
      <c r="D122" s="2413" t="s">
        <v>2633</v>
      </c>
      <c r="E122" s="2413" t="s">
        <v>2634</v>
      </c>
      <c r="F122" s="2413" t="s">
        <v>2341</v>
      </c>
      <c r="G122" s="2413" t="s">
        <v>2635</v>
      </c>
      <c r="H122" s="2413" t="s">
        <v>24</v>
      </c>
      <c r="I122" s="2413" t="s">
        <v>987</v>
      </c>
    </row>
    <row customHeight="1" ht="11.25">
      <c r="A123" s="2413" t="s">
        <v>2275</v>
      </c>
      <c r="B123" s="2413" t="s">
        <v>14</v>
      </c>
      <c r="C123" s="2413" t="s">
        <v>2636</v>
      </c>
      <c r="D123" s="2413" t="s">
        <v>2637</v>
      </c>
      <c r="E123" s="2413" t="s">
        <v>2638</v>
      </c>
      <c r="F123" s="2413" t="s">
        <v>2473</v>
      </c>
      <c r="G123" s="2413" t="s">
        <v>2639</v>
      </c>
      <c r="H123" s="2413" t="s">
        <v>24</v>
      </c>
      <c r="I123" s="2413" t="s">
        <v>987</v>
      </c>
    </row>
    <row customHeight="1" ht="11.25">
      <c r="A124" s="2413" t="s">
        <v>2275</v>
      </c>
      <c r="B124" s="2413" t="s">
        <v>14</v>
      </c>
      <c r="C124" s="2413" t="s">
        <v>2640</v>
      </c>
      <c r="D124" s="2413" t="s">
        <v>2641</v>
      </c>
      <c r="E124" s="2413" t="s">
        <v>2642</v>
      </c>
      <c r="F124" s="2413" t="s">
        <v>424</v>
      </c>
      <c r="G124" s="2413" t="s">
        <v>2643</v>
      </c>
      <c r="H124" s="2413" t="s">
        <v>24</v>
      </c>
      <c r="I124" s="2413" t="s">
        <v>987</v>
      </c>
    </row>
    <row customHeight="1" ht="11.25">
      <c r="A125" s="2413" t="s">
        <v>2275</v>
      </c>
      <c r="B125" s="2413" t="s">
        <v>14</v>
      </c>
      <c r="C125" s="2413" t="s">
        <v>2644</v>
      </c>
      <c r="D125" s="2413" t="s">
        <v>2645</v>
      </c>
      <c r="E125" s="2413" t="s">
        <v>2646</v>
      </c>
      <c r="F125" s="2413" t="s">
        <v>2647</v>
      </c>
      <c r="G125" s="2413" t="s">
        <v>2648</v>
      </c>
      <c r="H125" s="2413" t="s">
        <v>24</v>
      </c>
      <c r="I125" s="2413" t="s">
        <v>987</v>
      </c>
    </row>
    <row customHeight="1" ht="11.25">
      <c r="A126" s="2413" t="s">
        <v>2275</v>
      </c>
      <c r="B126" s="2413" t="s">
        <v>14</v>
      </c>
      <c r="C126" s="2413" t="s">
        <v>2649</v>
      </c>
      <c r="D126" s="2413" t="s">
        <v>2650</v>
      </c>
      <c r="E126" s="2413" t="s">
        <v>2651</v>
      </c>
      <c r="F126" s="2413" t="s">
        <v>2652</v>
      </c>
      <c r="G126" s="2413" t="s">
        <v>2653</v>
      </c>
      <c r="H126" s="2413" t="s">
        <v>24</v>
      </c>
      <c r="I126" s="2413" t="s">
        <v>987</v>
      </c>
    </row>
    <row customHeight="1" ht="11.25">
      <c r="A127" s="2413" t="s">
        <v>2275</v>
      </c>
      <c r="B127" s="2413" t="s">
        <v>14</v>
      </c>
      <c r="C127" s="2413" t="s">
        <v>2654</v>
      </c>
      <c r="D127" s="2413" t="s">
        <v>2655</v>
      </c>
      <c r="E127" s="2413" t="s">
        <v>2656</v>
      </c>
      <c r="F127" s="2413" t="s">
        <v>2652</v>
      </c>
      <c r="G127" s="2413" t="s">
        <v>2657</v>
      </c>
      <c r="H127" s="2413" t="s">
        <v>24</v>
      </c>
      <c r="I127" s="2413" t="s">
        <v>987</v>
      </c>
    </row>
    <row customHeight="1" ht="11.25">
      <c r="A128" s="2413" t="s">
        <v>2275</v>
      </c>
      <c r="B128" s="2413" t="s">
        <v>14</v>
      </c>
      <c r="C128" s="2413" t="s">
        <v>2658</v>
      </c>
      <c r="D128" s="2413" t="s">
        <v>2659</v>
      </c>
      <c r="E128" s="2413" t="s">
        <v>2660</v>
      </c>
      <c r="F128" s="2413" t="s">
        <v>2661</v>
      </c>
      <c r="G128" s="2413" t="s">
        <v>2662</v>
      </c>
      <c r="H128" s="2413" t="s">
        <v>24</v>
      </c>
      <c r="I128" s="2413" t="s">
        <v>987</v>
      </c>
    </row>
    <row customHeight="1" ht="11.25">
      <c r="A129" s="2413" t="s">
        <v>2275</v>
      </c>
      <c r="B129" s="2413" t="s">
        <v>14</v>
      </c>
      <c r="C129" s="2413" t="s">
        <v>2663</v>
      </c>
      <c r="D129" s="2413" t="s">
        <v>2664</v>
      </c>
      <c r="E129" s="2413" t="s">
        <v>2665</v>
      </c>
      <c r="F129" s="2413" t="s">
        <v>2661</v>
      </c>
      <c r="G129" s="2413" t="s">
        <v>2666</v>
      </c>
      <c r="H129" s="2413" t="s">
        <v>24</v>
      </c>
      <c r="I129" s="2413" t="s">
        <v>987</v>
      </c>
    </row>
    <row customHeight="1" ht="11.25">
      <c r="A130" s="2413" t="s">
        <v>2275</v>
      </c>
      <c r="B130" s="2413" t="s">
        <v>14</v>
      </c>
      <c r="C130" s="2413" t="s">
        <v>2667</v>
      </c>
      <c r="D130" s="2413" t="s">
        <v>46</v>
      </c>
      <c r="E130" s="2413" t="s">
        <v>49</v>
      </c>
      <c r="F130" s="2413" t="s">
        <v>51</v>
      </c>
      <c r="G130" s="2413" t="s">
        <v>2668</v>
      </c>
      <c r="H130" s="2413" t="s">
        <v>24</v>
      </c>
      <c r="I130" s="2413" t="s">
        <v>987</v>
      </c>
    </row>
    <row customHeight="1" ht="11.25">
      <c r="A131" s="2413" t="s">
        <v>2275</v>
      </c>
      <c r="B131" s="2413" t="s">
        <v>14</v>
      </c>
      <c r="C131" s="2413" t="s">
        <v>2669</v>
      </c>
      <c r="D131" s="2413" t="s">
        <v>2670</v>
      </c>
      <c r="E131" s="2413" t="s">
        <v>2671</v>
      </c>
      <c r="F131" s="2413" t="s">
        <v>2404</v>
      </c>
      <c r="G131" s="2413" t="s">
        <v>2672</v>
      </c>
      <c r="H131" s="2413" t="s">
        <v>24</v>
      </c>
      <c r="I131" s="2413" t="s">
        <v>987</v>
      </c>
    </row>
    <row customHeight="1" ht="11.25">
      <c r="A132" s="2413" t="s">
        <v>2275</v>
      </c>
      <c r="B132" s="2413" t="s">
        <v>14</v>
      </c>
      <c r="C132" s="2413" t="s">
        <v>2673</v>
      </c>
      <c r="D132" s="2413" t="s">
        <v>2674</v>
      </c>
      <c r="E132" s="2413" t="s">
        <v>2675</v>
      </c>
      <c r="F132" s="2413" t="s">
        <v>2613</v>
      </c>
      <c r="G132" s="2413" t="s">
        <v>2676</v>
      </c>
      <c r="H132" s="2413" t="s">
        <v>24</v>
      </c>
      <c r="I132" s="2413" t="s">
        <v>987</v>
      </c>
    </row>
    <row customHeight="1" ht="11.25">
      <c r="A133" s="2413" t="s">
        <v>2275</v>
      </c>
      <c r="B133" s="2413" t="s">
        <v>14</v>
      </c>
      <c r="C133" s="2413" t="s">
        <v>2677</v>
      </c>
      <c r="D133" s="2413" t="s">
        <v>2678</v>
      </c>
      <c r="E133" s="2413" t="s">
        <v>2679</v>
      </c>
      <c r="F133" s="2413" t="s">
        <v>2661</v>
      </c>
      <c r="G133" s="2413" t="s">
        <v>2680</v>
      </c>
      <c r="H133" s="2413" t="s">
        <v>24</v>
      </c>
      <c r="I133" s="2413" t="s">
        <v>987</v>
      </c>
    </row>
    <row customHeight="1" ht="11.25">
      <c r="A134" s="2413" t="s">
        <v>2275</v>
      </c>
      <c r="B134" s="2413" t="s">
        <v>14</v>
      </c>
      <c r="C134" s="2413" t="s">
        <v>2401</v>
      </c>
      <c r="D134" s="2413" t="s">
        <v>2402</v>
      </c>
      <c r="E134" s="2413" t="s">
        <v>2403</v>
      </c>
      <c r="F134" s="2413" t="s">
        <v>2404</v>
      </c>
      <c r="G134" s="2413" t="s">
        <v>2405</v>
      </c>
      <c r="H134" s="2413" t="s">
        <v>24</v>
      </c>
      <c r="I134" s="2413" t="s">
        <v>987</v>
      </c>
    </row>
    <row customHeight="1" ht="11.25">
      <c r="A135" s="2413" t="s">
        <v>2275</v>
      </c>
      <c r="B135" s="2413" t="s">
        <v>14</v>
      </c>
      <c r="C135" s="2413" t="s">
        <v>2681</v>
      </c>
      <c r="D135" s="2413" t="s">
        <v>2682</v>
      </c>
      <c r="E135" s="2413" t="s">
        <v>2683</v>
      </c>
      <c r="F135" s="2413" t="s">
        <v>2618</v>
      </c>
      <c r="G135" s="2413" t="s">
        <v>2684</v>
      </c>
      <c r="H135" s="2413" t="s">
        <v>24</v>
      </c>
      <c r="I135" s="2413" t="s">
        <v>987</v>
      </c>
    </row>
    <row customHeight="1" ht="11.25">
      <c r="A136" s="2413" t="s">
        <v>2275</v>
      </c>
      <c r="B136" s="2413" t="s">
        <v>14</v>
      </c>
      <c r="C136" s="2413" t="s">
        <v>2685</v>
      </c>
      <c r="D136" s="2413" t="s">
        <v>2686</v>
      </c>
      <c r="E136" s="2413" t="s">
        <v>2687</v>
      </c>
      <c r="F136" s="2413" t="s">
        <v>2688</v>
      </c>
      <c r="G136" s="2413" t="s">
        <v>2689</v>
      </c>
      <c r="H136" s="2413" t="s">
        <v>24</v>
      </c>
      <c r="I136" s="2413" t="s">
        <v>987</v>
      </c>
    </row>
    <row customHeight="1" ht="11.25">
      <c r="A137" s="2413" t="s">
        <v>2275</v>
      </c>
      <c r="B137" s="2413" t="s">
        <v>14</v>
      </c>
      <c r="C137" s="2413" t="s">
        <v>2690</v>
      </c>
      <c r="D137" s="2413" t="s">
        <v>2686</v>
      </c>
      <c r="E137" s="2413" t="s">
        <v>2691</v>
      </c>
      <c r="F137" s="2413" t="s">
        <v>2613</v>
      </c>
      <c r="G137" s="2413" t="s">
        <v>2692</v>
      </c>
      <c r="H137" s="2413" t="s">
        <v>24</v>
      </c>
      <c r="I137" s="2413" t="s">
        <v>987</v>
      </c>
    </row>
    <row customHeight="1" ht="11.25">
      <c r="A138" s="2413" t="s">
        <v>2275</v>
      </c>
      <c r="B138" s="2413" t="s">
        <v>14</v>
      </c>
      <c r="C138" s="2413" t="s">
        <v>2693</v>
      </c>
      <c r="D138" s="2413" t="s">
        <v>2694</v>
      </c>
      <c r="E138" s="2413" t="s">
        <v>2695</v>
      </c>
      <c r="F138" s="2413" t="s">
        <v>2661</v>
      </c>
      <c r="G138" s="2413" t="s">
        <v>2696</v>
      </c>
      <c r="H138" s="2413" t="s">
        <v>24</v>
      </c>
      <c r="I138" s="2413" t="s">
        <v>987</v>
      </c>
    </row>
    <row customHeight="1" ht="11.25">
      <c r="A139" s="2413" t="s">
        <v>2275</v>
      </c>
      <c r="B139" s="2413" t="s">
        <v>14</v>
      </c>
      <c r="C139" s="2413" t="s">
        <v>2697</v>
      </c>
      <c r="D139" s="2413" t="s">
        <v>2698</v>
      </c>
      <c r="E139" s="2413" t="s">
        <v>2699</v>
      </c>
      <c r="F139" s="2413" t="s">
        <v>2613</v>
      </c>
      <c r="G139" s="2413" t="s">
        <v>2700</v>
      </c>
      <c r="H139" s="2413" t="s">
        <v>24</v>
      </c>
      <c r="I139" s="2413" t="s">
        <v>987</v>
      </c>
    </row>
    <row customHeight="1" ht="11.25">
      <c r="A140" s="2413" t="s">
        <v>2275</v>
      </c>
      <c r="B140" s="2413" t="s">
        <v>14</v>
      </c>
      <c r="C140" s="2413" t="s">
        <v>2701</v>
      </c>
      <c r="D140" s="2413" t="s">
        <v>2702</v>
      </c>
      <c r="E140" s="2413" t="s">
        <v>2703</v>
      </c>
      <c r="F140" s="2413" t="s">
        <v>2661</v>
      </c>
      <c r="G140" s="2413" t="s">
        <v>2704</v>
      </c>
      <c r="H140" s="2413" t="s">
        <v>2705</v>
      </c>
      <c r="I140" s="2413" t="s">
        <v>987</v>
      </c>
    </row>
    <row customHeight="1" ht="11.25">
      <c r="A141" s="2413" t="s">
        <v>2275</v>
      </c>
      <c r="B141" s="2413" t="s">
        <v>14</v>
      </c>
      <c r="C141" s="2413" t="s">
        <v>2706</v>
      </c>
      <c r="D141" s="2413" t="s">
        <v>2707</v>
      </c>
      <c r="E141" s="2413" t="s">
        <v>2708</v>
      </c>
      <c r="F141" s="2413" t="s">
        <v>2306</v>
      </c>
      <c r="G141" s="2413" t="s">
        <v>2709</v>
      </c>
      <c r="H141" s="2413" t="s">
        <v>24</v>
      </c>
      <c r="I141" s="2413" t="s">
        <v>987</v>
      </c>
    </row>
    <row customHeight="1" ht="11.25">
      <c r="A142" s="2413" t="s">
        <v>2275</v>
      </c>
      <c r="B142" s="2413" t="s">
        <v>14</v>
      </c>
      <c r="C142" s="2413" t="s">
        <v>2710</v>
      </c>
      <c r="D142" s="2413" t="s">
        <v>2711</v>
      </c>
      <c r="E142" s="2413" t="s">
        <v>2712</v>
      </c>
      <c r="F142" s="2413" t="s">
        <v>2341</v>
      </c>
      <c r="G142" s="2413" t="s">
        <v>2713</v>
      </c>
      <c r="H142" s="2413" t="s">
        <v>24</v>
      </c>
      <c r="I142" s="2413" t="s">
        <v>987</v>
      </c>
    </row>
    <row customHeight="1" ht="11.25">
      <c r="A143" s="2413" t="s">
        <v>2275</v>
      </c>
      <c r="B143" s="2413" t="s">
        <v>14</v>
      </c>
      <c r="C143" s="2413" t="s">
        <v>2714</v>
      </c>
      <c r="D143" s="2413" t="s">
        <v>2715</v>
      </c>
      <c r="E143" s="2413" t="s">
        <v>2716</v>
      </c>
      <c r="F143" s="2413" t="s">
        <v>2279</v>
      </c>
      <c r="G143" s="2413" t="s">
        <v>2717</v>
      </c>
      <c r="H143" s="2413" t="s">
        <v>24</v>
      </c>
      <c r="I143" s="2413" t="s">
        <v>987</v>
      </c>
    </row>
    <row customHeight="1" ht="11.25">
      <c r="A144" s="2413" t="s">
        <v>2275</v>
      </c>
      <c r="B144" s="2413" t="s">
        <v>14</v>
      </c>
      <c r="C144" s="2413" t="s">
        <v>2718</v>
      </c>
      <c r="D144" s="2413" t="s">
        <v>2719</v>
      </c>
      <c r="E144" s="2413" t="s">
        <v>2720</v>
      </c>
      <c r="F144" s="2413" t="s">
        <v>2688</v>
      </c>
      <c r="G144" s="2413" t="s">
        <v>2721</v>
      </c>
      <c r="H144" s="2413" t="s">
        <v>24</v>
      </c>
      <c r="I144" s="2413" t="s">
        <v>987</v>
      </c>
    </row>
    <row customHeight="1" ht="11.25">
      <c r="A145" s="2413" t="s">
        <v>2275</v>
      </c>
      <c r="B145" s="2413" t="s">
        <v>14</v>
      </c>
      <c r="C145" s="2413" t="s">
        <v>2722</v>
      </c>
      <c r="D145" s="2413" t="s">
        <v>2723</v>
      </c>
      <c r="E145" s="2413" t="s">
        <v>2724</v>
      </c>
      <c r="F145" s="2413" t="s">
        <v>2613</v>
      </c>
      <c r="G145" s="2413" t="s">
        <v>2725</v>
      </c>
      <c r="H145" s="2413" t="s">
        <v>24</v>
      </c>
      <c r="I145" s="2413" t="s">
        <v>987</v>
      </c>
    </row>
    <row customHeight="1" ht="11.25">
      <c r="A146" s="2413" t="s">
        <v>2275</v>
      </c>
      <c r="B146" s="2413" t="s">
        <v>14</v>
      </c>
      <c r="C146" s="2413" t="s">
        <v>2726</v>
      </c>
      <c r="D146" s="2413" t="s">
        <v>2727</v>
      </c>
      <c r="E146" s="2413" t="s">
        <v>2728</v>
      </c>
      <c r="F146" s="2413" t="s">
        <v>2729</v>
      </c>
      <c r="G146" s="2413" t="s">
        <v>2730</v>
      </c>
      <c r="H146" s="2413" t="s">
        <v>24</v>
      </c>
      <c r="I146" s="2413" t="s">
        <v>987</v>
      </c>
    </row>
    <row customHeight="1" ht="11.25">
      <c r="A147" s="2413" t="s">
        <v>2275</v>
      </c>
      <c r="B147" s="2413" t="s">
        <v>14</v>
      </c>
      <c r="C147" s="2413" t="s">
        <v>2421</v>
      </c>
      <c r="D147" s="2413" t="s">
        <v>2422</v>
      </c>
      <c r="E147" s="2413" t="s">
        <v>2423</v>
      </c>
      <c r="F147" s="2413" t="s">
        <v>2306</v>
      </c>
      <c r="G147" s="2413" t="s">
        <v>2424</v>
      </c>
      <c r="H147" s="2413" t="s">
        <v>24</v>
      </c>
      <c r="I147" s="2413" t="s">
        <v>987</v>
      </c>
    </row>
    <row customHeight="1" ht="11.25">
      <c r="A148" s="2413" t="s">
        <v>2275</v>
      </c>
      <c r="B148" s="2413" t="s">
        <v>14</v>
      </c>
      <c r="C148" s="2413" t="s">
        <v>2731</v>
      </c>
      <c r="D148" s="2413" t="s">
        <v>2732</v>
      </c>
      <c r="E148" s="2413" t="s">
        <v>2733</v>
      </c>
      <c r="F148" s="2413" t="s">
        <v>2279</v>
      </c>
      <c r="G148" s="2413" t="s">
        <v>2734</v>
      </c>
      <c r="H148" s="2413" t="s">
        <v>24</v>
      </c>
      <c r="I148" s="2413" t="s">
        <v>987</v>
      </c>
    </row>
    <row customHeight="1" ht="11.25">
      <c r="A149" s="2413" t="s">
        <v>2275</v>
      </c>
      <c r="B149" s="2413" t="s">
        <v>14</v>
      </c>
      <c r="C149" s="2413" t="s">
        <v>2735</v>
      </c>
      <c r="D149" s="2413" t="s">
        <v>2736</v>
      </c>
      <c r="E149" s="2413" t="s">
        <v>2737</v>
      </c>
      <c r="F149" s="2413" t="s">
        <v>2652</v>
      </c>
      <c r="G149" s="2413" t="s">
        <v>2738</v>
      </c>
      <c r="H149" s="2413" t="s">
        <v>24</v>
      </c>
      <c r="I149" s="2413" t="s">
        <v>987</v>
      </c>
    </row>
    <row customHeight="1" ht="11.25">
      <c r="A150" s="2413" t="s">
        <v>2275</v>
      </c>
      <c r="B150" s="2413" t="s">
        <v>14</v>
      </c>
      <c r="C150" s="2413" t="s">
        <v>2739</v>
      </c>
      <c r="D150" s="2413" t="s">
        <v>2740</v>
      </c>
      <c r="E150" s="2413" t="s">
        <v>2741</v>
      </c>
      <c r="F150" s="2413" t="s">
        <v>2618</v>
      </c>
      <c r="G150" s="2413" t="s">
        <v>2742</v>
      </c>
      <c r="H150" s="2413" t="s">
        <v>2743</v>
      </c>
      <c r="I150" s="2413" t="s">
        <v>987</v>
      </c>
    </row>
    <row customHeight="1" ht="11.25">
      <c r="A151" s="2413" t="s">
        <v>2275</v>
      </c>
      <c r="B151" s="2413" t="s">
        <v>14</v>
      </c>
      <c r="C151" s="2413" t="s">
        <v>2744</v>
      </c>
      <c r="D151" s="2413" t="s">
        <v>2745</v>
      </c>
      <c r="E151" s="2413" t="s">
        <v>2746</v>
      </c>
      <c r="F151" s="2413" t="s">
        <v>2341</v>
      </c>
      <c r="G151" s="2413" t="s">
        <v>2747</v>
      </c>
      <c r="H151" s="2413" t="s">
        <v>24</v>
      </c>
      <c r="I151" s="2413" t="s">
        <v>987</v>
      </c>
    </row>
    <row customHeight="1" ht="11.25">
      <c r="A152" s="2413" t="s">
        <v>2275</v>
      </c>
      <c r="B152" s="2413" t="s">
        <v>14</v>
      </c>
      <c r="C152" s="2413" t="s">
        <v>2748</v>
      </c>
      <c r="D152" s="2413" t="s">
        <v>2749</v>
      </c>
      <c r="E152" s="2413" t="s">
        <v>2750</v>
      </c>
      <c r="F152" s="2413" t="s">
        <v>2647</v>
      </c>
      <c r="G152" s="2413" t="s">
        <v>2751</v>
      </c>
      <c r="H152" s="2413" t="s">
        <v>24</v>
      </c>
      <c r="I152" s="2413" t="s">
        <v>987</v>
      </c>
    </row>
    <row customHeight="1" ht="11.25">
      <c r="A153" s="2413" t="s">
        <v>2275</v>
      </c>
      <c r="B153" s="2413" t="s">
        <v>14</v>
      </c>
      <c r="C153" s="2413" t="s">
        <v>2752</v>
      </c>
      <c r="D153" s="2413" t="s">
        <v>2753</v>
      </c>
      <c r="E153" s="2413" t="s">
        <v>2754</v>
      </c>
      <c r="F153" s="2413" t="s">
        <v>2729</v>
      </c>
      <c r="G153" s="2413" t="s">
        <v>24</v>
      </c>
      <c r="H153" s="2413" t="s">
        <v>24</v>
      </c>
      <c r="I153" s="2413" t="s">
        <v>987</v>
      </c>
    </row>
    <row customHeight="1" ht="11.25">
      <c r="A154" s="2413" t="s">
        <v>2275</v>
      </c>
      <c r="B154" s="2413" t="s">
        <v>14</v>
      </c>
      <c r="C154" s="2413" t="s">
        <v>2755</v>
      </c>
      <c r="D154" s="2413" t="s">
        <v>2756</v>
      </c>
      <c r="E154" s="2413" t="s">
        <v>2757</v>
      </c>
      <c r="F154" s="2413" t="s">
        <v>2341</v>
      </c>
      <c r="G154" s="2413" t="s">
        <v>2747</v>
      </c>
      <c r="H154" s="2413" t="s">
        <v>24</v>
      </c>
      <c r="I154" s="2413" t="s">
        <v>987</v>
      </c>
    </row>
    <row customHeight="1" ht="11.25">
      <c r="A155" s="2413" t="s">
        <v>2275</v>
      </c>
      <c r="B155" s="2413" t="s">
        <v>14</v>
      </c>
      <c r="C155" s="2413" t="s">
        <v>2451</v>
      </c>
      <c r="D155" s="2413" t="s">
        <v>2452</v>
      </c>
      <c r="E155" s="2413" t="s">
        <v>2453</v>
      </c>
      <c r="F155" s="2413" t="s">
        <v>2341</v>
      </c>
      <c r="G155" s="2413" t="s">
        <v>2454</v>
      </c>
      <c r="H155" s="2413" t="s">
        <v>24</v>
      </c>
      <c r="I155" s="2413" t="s">
        <v>987</v>
      </c>
    </row>
    <row customHeight="1" ht="11.25">
      <c r="A156" s="2413" t="s">
        <v>2275</v>
      </c>
      <c r="B156" s="2413" t="s">
        <v>14</v>
      </c>
      <c r="C156" s="2413" t="s">
        <v>2758</v>
      </c>
      <c r="D156" s="2413" t="s">
        <v>2759</v>
      </c>
      <c r="E156" s="2413" t="s">
        <v>2760</v>
      </c>
      <c r="F156" s="2413" t="s">
        <v>2761</v>
      </c>
      <c r="G156" s="2413" t="s">
        <v>2762</v>
      </c>
      <c r="H156" s="2413" t="s">
        <v>24</v>
      </c>
      <c r="I156" s="2413" t="s">
        <v>987</v>
      </c>
    </row>
    <row customHeight="1" ht="11.25">
      <c r="A157" s="2413" t="s">
        <v>2275</v>
      </c>
      <c r="B157" s="2413" t="s">
        <v>14</v>
      </c>
      <c r="C157" s="2413" t="s">
        <v>2763</v>
      </c>
      <c r="D157" s="2413" t="s">
        <v>2764</v>
      </c>
      <c r="E157" s="2413" t="s">
        <v>2765</v>
      </c>
      <c r="F157" s="2413" t="s">
        <v>2688</v>
      </c>
      <c r="G157" s="2413" t="s">
        <v>2766</v>
      </c>
      <c r="H157" s="2413" t="s">
        <v>24</v>
      </c>
      <c r="I157" s="2413" t="s">
        <v>987</v>
      </c>
    </row>
    <row customHeight="1" ht="11.25">
      <c r="A158" s="2413" t="s">
        <v>2275</v>
      </c>
      <c r="B158" s="2413" t="s">
        <v>14</v>
      </c>
      <c r="C158" s="2413" t="s">
        <v>2767</v>
      </c>
      <c r="D158" s="2413" t="s">
        <v>2768</v>
      </c>
      <c r="E158" s="2413" t="s">
        <v>2769</v>
      </c>
      <c r="F158" s="2413" t="s">
        <v>2473</v>
      </c>
      <c r="G158" s="2413" t="s">
        <v>2770</v>
      </c>
      <c r="H158" s="2413" t="s">
        <v>24</v>
      </c>
      <c r="I158" s="2413" t="s">
        <v>987</v>
      </c>
    </row>
    <row customHeight="1" ht="11.25">
      <c r="A159" s="2413" t="s">
        <v>2275</v>
      </c>
      <c r="B159" s="2413" t="s">
        <v>14</v>
      </c>
      <c r="C159" s="2413" t="s">
        <v>2771</v>
      </c>
      <c r="D159" s="2413" t="s">
        <v>2772</v>
      </c>
      <c r="E159" s="2413" t="s">
        <v>2773</v>
      </c>
      <c r="F159" s="2413" t="s">
        <v>2473</v>
      </c>
      <c r="G159" s="2413" t="s">
        <v>2774</v>
      </c>
      <c r="H159" s="2413" t="s">
        <v>24</v>
      </c>
      <c r="I159" s="2413" t="s">
        <v>987</v>
      </c>
    </row>
    <row customHeight="1" ht="11.25">
      <c r="A160" s="2413" t="s">
        <v>2275</v>
      </c>
      <c r="B160" s="2413" t="s">
        <v>14</v>
      </c>
      <c r="C160" s="2413" t="s">
        <v>2775</v>
      </c>
      <c r="D160" s="2413" t="s">
        <v>2776</v>
      </c>
      <c r="E160" s="2413" t="s">
        <v>2777</v>
      </c>
      <c r="F160" s="2413" t="s">
        <v>51</v>
      </c>
      <c r="G160" s="2413" t="s">
        <v>2485</v>
      </c>
      <c r="H160" s="2413" t="s">
        <v>24</v>
      </c>
      <c r="I160" s="2413" t="s">
        <v>987</v>
      </c>
    </row>
    <row customHeight="1" ht="11.25">
      <c r="A161" s="2413" t="s">
        <v>2275</v>
      </c>
      <c r="B161" s="2413" t="s">
        <v>14</v>
      </c>
      <c r="C161" s="2413" t="s">
        <v>2778</v>
      </c>
      <c r="D161" s="2413" t="s">
        <v>2779</v>
      </c>
      <c r="E161" s="2413" t="s">
        <v>2780</v>
      </c>
      <c r="F161" s="2413" t="s">
        <v>2647</v>
      </c>
      <c r="G161" s="2413" t="s">
        <v>2781</v>
      </c>
      <c r="H161" s="2413" t="s">
        <v>24</v>
      </c>
      <c r="I161" s="2413" t="s">
        <v>987</v>
      </c>
    </row>
    <row customHeight="1" ht="11.25">
      <c r="A162" s="2413" t="s">
        <v>2275</v>
      </c>
      <c r="B162" s="2413" t="s">
        <v>14</v>
      </c>
      <c r="C162" s="2413" t="s">
        <v>2782</v>
      </c>
      <c r="D162" s="2413" t="s">
        <v>2783</v>
      </c>
      <c r="E162" s="2413" t="s">
        <v>2784</v>
      </c>
      <c r="F162" s="2413" t="s">
        <v>2327</v>
      </c>
      <c r="G162" s="2413" t="s">
        <v>2785</v>
      </c>
      <c r="H162" s="2413" t="s">
        <v>24</v>
      </c>
      <c r="I162" s="2413" t="s">
        <v>987</v>
      </c>
    </row>
    <row customHeight="1" ht="11.25">
      <c r="A163" s="2413" t="s">
        <v>2275</v>
      </c>
      <c r="B163" s="2413" t="s">
        <v>14</v>
      </c>
      <c r="C163" s="2413" t="s">
        <v>2540</v>
      </c>
      <c r="D163" s="2413" t="s">
        <v>2541</v>
      </c>
      <c r="E163" s="2413" t="s">
        <v>2542</v>
      </c>
      <c r="F163" s="2413" t="s">
        <v>2543</v>
      </c>
      <c r="G163" s="2413" t="s">
        <v>2544</v>
      </c>
      <c r="H163" s="2413" t="s">
        <v>24</v>
      </c>
      <c r="I163" s="2413" t="s">
        <v>987</v>
      </c>
    </row>
    <row customHeight="1" ht="11.25">
      <c r="A164" s="2413" t="s">
        <v>2275</v>
      </c>
      <c r="B164" s="2413" t="s">
        <v>14</v>
      </c>
      <c r="C164" s="2413" t="s">
        <v>24</v>
      </c>
      <c r="D164" s="2413" t="s">
        <v>2558</v>
      </c>
      <c r="E164" s="2413" t="s">
        <v>2559</v>
      </c>
      <c r="F164" s="2413" t="s">
        <v>2560</v>
      </c>
      <c r="G164" s="2413" t="s">
        <v>24</v>
      </c>
      <c r="H164" s="2413" t="s">
        <v>24</v>
      </c>
      <c r="I164" s="2413" t="s">
        <v>987</v>
      </c>
    </row>
    <row customHeight="1" ht="11.25">
      <c r="A165" s="2413" t="s">
        <v>2275</v>
      </c>
      <c r="B165" s="2413" t="s">
        <v>14</v>
      </c>
      <c r="C165" s="2413" t="s">
        <v>2786</v>
      </c>
      <c r="D165" s="2413" t="s">
        <v>2787</v>
      </c>
      <c r="E165" s="2413" t="s">
        <v>2788</v>
      </c>
      <c r="F165" s="2413" t="s">
        <v>2341</v>
      </c>
      <c r="G165" s="2413" t="s">
        <v>2789</v>
      </c>
      <c r="H165" s="2413" t="s">
        <v>24</v>
      </c>
      <c r="I165" s="2413" t="s">
        <v>987</v>
      </c>
    </row>
    <row customHeight="1" ht="11.25">
      <c r="A166" s="2413" t="s">
        <v>2275</v>
      </c>
      <c r="B166" s="2413" t="s">
        <v>14</v>
      </c>
      <c r="C166" s="2413" t="s">
        <v>2790</v>
      </c>
      <c r="D166" s="2413" t="s">
        <v>2791</v>
      </c>
      <c r="E166" s="2413" t="s">
        <v>2792</v>
      </c>
      <c r="F166" s="2413" t="s">
        <v>2652</v>
      </c>
      <c r="G166" s="2413" t="s">
        <v>2793</v>
      </c>
      <c r="H166" s="2413" t="s">
        <v>24</v>
      </c>
      <c r="I166" s="2413" t="s">
        <v>987</v>
      </c>
    </row>
    <row customHeight="1" ht="11.25">
      <c r="A167" s="2413" t="s">
        <v>2275</v>
      </c>
      <c r="B167" s="2413" t="s">
        <v>14</v>
      </c>
      <c r="C167" s="2413" t="s">
        <v>2794</v>
      </c>
      <c r="D167" s="2413" t="s">
        <v>2795</v>
      </c>
      <c r="E167" s="2413" t="s">
        <v>2796</v>
      </c>
      <c r="F167" s="2413" t="s">
        <v>2618</v>
      </c>
      <c r="G167" s="2413" t="s">
        <v>2797</v>
      </c>
      <c r="H167" s="2413" t="s">
        <v>2798</v>
      </c>
      <c r="I167" s="2413" t="s">
        <v>987</v>
      </c>
    </row>
    <row customHeight="1" ht="11.25">
      <c r="A168" s="2413" t="s">
        <v>2275</v>
      </c>
      <c r="B168" s="2413" t="s">
        <v>14</v>
      </c>
      <c r="C168" s="2413" t="s">
        <v>2799</v>
      </c>
      <c r="D168" s="2413" t="s">
        <v>2800</v>
      </c>
      <c r="E168" s="2413" t="s">
        <v>2801</v>
      </c>
      <c r="F168" s="2413" t="s">
        <v>2618</v>
      </c>
      <c r="G168" s="2413" t="s">
        <v>2802</v>
      </c>
      <c r="H168" s="2413" t="s">
        <v>24</v>
      </c>
      <c r="I168" s="2413" t="s">
        <v>987</v>
      </c>
    </row>
    <row customHeight="1" ht="11.25">
      <c r="A169" s="2413" t="s">
        <v>2275</v>
      </c>
      <c r="B169" s="2413" t="s">
        <v>14</v>
      </c>
      <c r="C169" s="2413" t="s">
        <v>2803</v>
      </c>
      <c r="D169" s="2413" t="s">
        <v>2804</v>
      </c>
      <c r="E169" s="2413" t="s">
        <v>2805</v>
      </c>
      <c r="F169" s="2413" t="s">
        <v>2652</v>
      </c>
      <c r="G169" s="2413" t="s">
        <v>2806</v>
      </c>
      <c r="H169" s="2413" t="s">
        <v>24</v>
      </c>
      <c r="I169" s="2413" t="s">
        <v>987</v>
      </c>
    </row>
    <row customHeight="1" ht="11.25">
      <c r="A170" s="2413" t="s">
        <v>2275</v>
      </c>
      <c r="B170" s="2413" t="s">
        <v>14</v>
      </c>
      <c r="C170" s="2413" t="s">
        <v>2566</v>
      </c>
      <c r="D170" s="2413" t="s">
        <v>2567</v>
      </c>
      <c r="E170" s="2413" t="s">
        <v>2568</v>
      </c>
      <c r="F170" s="2413" t="s">
        <v>2569</v>
      </c>
      <c r="G170" s="2413" t="s">
        <v>24</v>
      </c>
      <c r="H170" s="2413" t="s">
        <v>24</v>
      </c>
      <c r="I170" s="2413" t="s">
        <v>987</v>
      </c>
    </row>
    <row customHeight="1" ht="11.25">
      <c r="A171" s="2413" t="s">
        <v>2275</v>
      </c>
      <c r="B171" s="2413" t="s">
        <v>14</v>
      </c>
      <c r="C171" s="2413" t="s">
        <v>2570</v>
      </c>
      <c r="D171" s="2413" t="s">
        <v>2571</v>
      </c>
      <c r="E171" s="2413" t="s">
        <v>2572</v>
      </c>
      <c r="F171" s="2413" t="s">
        <v>2573</v>
      </c>
      <c r="G171" s="2413" t="s">
        <v>2574</v>
      </c>
      <c r="H171" s="2413" t="s">
        <v>24</v>
      </c>
      <c r="I171" s="2413" t="s">
        <v>987</v>
      </c>
    </row>
    <row customHeight="1" ht="11.25">
      <c r="A172" s="2413" t="s">
        <v>2275</v>
      </c>
      <c r="B172" s="2413" t="s">
        <v>14</v>
      </c>
      <c r="C172" s="2413" t="s">
        <v>2578</v>
      </c>
      <c r="D172" s="2413" t="s">
        <v>2579</v>
      </c>
      <c r="E172" s="2413" t="s">
        <v>2580</v>
      </c>
      <c r="F172" s="2413" t="s">
        <v>2581</v>
      </c>
      <c r="G172" s="2413" t="s">
        <v>2395</v>
      </c>
      <c r="H172" s="2413" t="s">
        <v>24</v>
      </c>
      <c r="I172" s="2413" t="s">
        <v>987</v>
      </c>
    </row>
    <row customHeight="1" ht="11.25">
      <c r="A173" s="2413" t="s">
        <v>2275</v>
      </c>
      <c r="B173" s="2413" t="s">
        <v>14</v>
      </c>
      <c r="C173" s="2413" t="s">
        <v>2807</v>
      </c>
      <c r="D173" s="2413" t="s">
        <v>2808</v>
      </c>
      <c r="E173" s="2413" t="s">
        <v>2809</v>
      </c>
      <c r="F173" s="2413" t="s">
        <v>2647</v>
      </c>
      <c r="G173" s="2413" t="s">
        <v>2810</v>
      </c>
      <c r="H173" s="2413" t="s">
        <v>24</v>
      </c>
      <c r="I173" s="2413" t="s">
        <v>987</v>
      </c>
    </row>
    <row customHeight="1" ht="11.25">
      <c r="A174" s="2413" t="s">
        <v>2275</v>
      </c>
      <c r="B174" s="2413" t="s">
        <v>14</v>
      </c>
      <c r="C174" s="2413" t="s">
        <v>2582</v>
      </c>
      <c r="D174" s="2413" t="s">
        <v>2583</v>
      </c>
      <c r="E174" s="2413" t="s">
        <v>2584</v>
      </c>
      <c r="F174" s="2413" t="s">
        <v>2585</v>
      </c>
      <c r="G174" s="2413" t="s">
        <v>2586</v>
      </c>
      <c r="H174" s="2413" t="s">
        <v>24</v>
      </c>
      <c r="I174" s="2413" t="s">
        <v>987</v>
      </c>
    </row>
    <row customHeight="1" ht="11.25">
      <c r="A175" s="2413" t="s">
        <v>2275</v>
      </c>
      <c r="B175" s="2413" t="s">
        <v>14</v>
      </c>
      <c r="C175" s="2413" t="s">
        <v>2594</v>
      </c>
      <c r="D175" s="2413" t="s">
        <v>2595</v>
      </c>
      <c r="E175" s="2413" t="s">
        <v>2596</v>
      </c>
      <c r="F175" s="2413" t="s">
        <v>2284</v>
      </c>
      <c r="G175" s="2413" t="s">
        <v>2597</v>
      </c>
      <c r="H175" s="2413" t="s">
        <v>24</v>
      </c>
      <c r="I175" s="2413" t="s">
        <v>598</v>
      </c>
    </row>
    <row customHeight="1" ht="11.25">
      <c r="A176" s="2413" t="s">
        <v>2275</v>
      </c>
      <c r="B176" s="2413" t="s">
        <v>14</v>
      </c>
      <c r="C176" s="2413" t="s">
        <v>2286</v>
      </c>
      <c r="D176" s="2413" t="s">
        <v>2287</v>
      </c>
      <c r="E176" s="2413" t="s">
        <v>2288</v>
      </c>
      <c r="F176" s="2413" t="s">
        <v>2284</v>
      </c>
      <c r="G176" s="2413" t="s">
        <v>2289</v>
      </c>
      <c r="H176" s="2413" t="s">
        <v>24</v>
      </c>
      <c r="I176" s="2413" t="s">
        <v>598</v>
      </c>
    </row>
    <row customHeight="1" ht="11.25">
      <c r="A177" s="2413" t="s">
        <v>2275</v>
      </c>
      <c r="B177" s="2413" t="s">
        <v>14</v>
      </c>
      <c r="C177" s="2413" t="s">
        <v>2338</v>
      </c>
      <c r="D177" s="2413" t="s">
        <v>2339</v>
      </c>
      <c r="E177" s="2413" t="s">
        <v>2340</v>
      </c>
      <c r="F177" s="2413" t="s">
        <v>2341</v>
      </c>
      <c r="G177" s="2413" t="s">
        <v>2342</v>
      </c>
      <c r="H177" s="2413" t="s">
        <v>24</v>
      </c>
      <c r="I177" s="2413" t="s">
        <v>598</v>
      </c>
    </row>
    <row customHeight="1" ht="11.25">
      <c r="A178" s="2413" t="s">
        <v>2275</v>
      </c>
      <c r="B178" s="2413" t="s">
        <v>14</v>
      </c>
      <c r="C178" s="2413" t="s">
        <v>2620</v>
      </c>
      <c r="D178" s="2413" t="s">
        <v>2621</v>
      </c>
      <c r="E178" s="2413" t="s">
        <v>2622</v>
      </c>
      <c r="F178" s="2413" t="s">
        <v>2618</v>
      </c>
      <c r="G178" s="2413" t="s">
        <v>2623</v>
      </c>
      <c r="H178" s="2413" t="s">
        <v>24</v>
      </c>
      <c r="I178" s="2413" t="s">
        <v>598</v>
      </c>
    </row>
    <row customHeight="1" ht="11.25">
      <c r="A179" s="2413" t="s">
        <v>2275</v>
      </c>
      <c r="B179" s="2413" t="s">
        <v>14</v>
      </c>
      <c r="C179" s="2413" t="s">
        <v>2628</v>
      </c>
      <c r="D179" s="2413" t="s">
        <v>2629</v>
      </c>
      <c r="E179" s="2413" t="s">
        <v>2630</v>
      </c>
      <c r="F179" s="2413" t="s">
        <v>2529</v>
      </c>
      <c r="G179" s="2413" t="s">
        <v>2631</v>
      </c>
      <c r="H179" s="2413" t="s">
        <v>24</v>
      </c>
      <c r="I179" s="2413" t="s">
        <v>598</v>
      </c>
    </row>
    <row customHeight="1" ht="11.25">
      <c r="A180" s="2413" t="s">
        <v>2275</v>
      </c>
      <c r="B180" s="2413" t="s">
        <v>14</v>
      </c>
      <c r="C180" s="2413" t="s">
        <v>2355</v>
      </c>
      <c r="D180" s="2413" t="s">
        <v>2356</v>
      </c>
      <c r="E180" s="2413" t="s">
        <v>2357</v>
      </c>
      <c r="F180" s="2413" t="s">
        <v>51</v>
      </c>
      <c r="G180" s="2413" t="s">
        <v>2358</v>
      </c>
      <c r="H180" s="2413" t="s">
        <v>24</v>
      </c>
      <c r="I180" s="2413" t="s">
        <v>598</v>
      </c>
    </row>
    <row customHeight="1" ht="11.25">
      <c r="A181" s="2413" t="s">
        <v>2275</v>
      </c>
      <c r="B181" s="2413" t="s">
        <v>14</v>
      </c>
      <c r="C181" s="2413" t="s">
        <v>2811</v>
      </c>
      <c r="D181" s="2413" t="s">
        <v>2812</v>
      </c>
      <c r="E181" s="2413" t="s">
        <v>2813</v>
      </c>
      <c r="F181" s="2413" t="s">
        <v>51</v>
      </c>
      <c r="G181" s="2413" t="s">
        <v>2814</v>
      </c>
      <c r="H181" s="2413" t="s">
        <v>24</v>
      </c>
      <c r="I181" s="2413" t="s">
        <v>598</v>
      </c>
    </row>
    <row customHeight="1" ht="11.25">
      <c r="A182" s="2413" t="s">
        <v>2275</v>
      </c>
      <c r="B182" s="2413" t="s">
        <v>14</v>
      </c>
      <c r="C182" s="2413" t="s">
        <v>2636</v>
      </c>
      <c r="D182" s="2413" t="s">
        <v>2637</v>
      </c>
      <c r="E182" s="2413" t="s">
        <v>2638</v>
      </c>
      <c r="F182" s="2413" t="s">
        <v>2473</v>
      </c>
      <c r="G182" s="2413" t="s">
        <v>2639</v>
      </c>
      <c r="H182" s="2413" t="s">
        <v>24</v>
      </c>
      <c r="I182" s="2413" t="s">
        <v>598</v>
      </c>
    </row>
    <row customHeight="1" ht="11.25">
      <c r="A183" s="2413" t="s">
        <v>2275</v>
      </c>
      <c r="B183" s="2413" t="s">
        <v>14</v>
      </c>
      <c r="C183" s="2413" t="s">
        <v>2667</v>
      </c>
      <c r="D183" s="2413" t="s">
        <v>46</v>
      </c>
      <c r="E183" s="2413" t="s">
        <v>49</v>
      </c>
      <c r="F183" s="2413" t="s">
        <v>51</v>
      </c>
      <c r="G183" s="2413" t="s">
        <v>2668</v>
      </c>
      <c r="H183" s="2413" t="s">
        <v>24</v>
      </c>
      <c r="I183" s="2413" t="s">
        <v>598</v>
      </c>
    </row>
    <row customHeight="1" ht="11.25">
      <c r="A184" s="2413" t="s">
        <v>2275</v>
      </c>
      <c r="B184" s="2413" t="s">
        <v>14</v>
      </c>
      <c r="C184" s="2413" t="s">
        <v>2815</v>
      </c>
      <c r="D184" s="2413" t="s">
        <v>2816</v>
      </c>
      <c r="E184" s="2413" t="s">
        <v>2817</v>
      </c>
      <c r="F184" s="2413" t="s">
        <v>2404</v>
      </c>
      <c r="G184" s="2413" t="s">
        <v>2818</v>
      </c>
      <c r="H184" s="2413" t="s">
        <v>24</v>
      </c>
      <c r="I184" s="2413" t="s">
        <v>598</v>
      </c>
    </row>
    <row customHeight="1" ht="11.25">
      <c r="A185" s="2413" t="s">
        <v>2275</v>
      </c>
      <c r="B185" s="2413" t="s">
        <v>14</v>
      </c>
      <c r="C185" s="2413" t="s">
        <v>2421</v>
      </c>
      <c r="D185" s="2413" t="s">
        <v>2422</v>
      </c>
      <c r="E185" s="2413" t="s">
        <v>2423</v>
      </c>
      <c r="F185" s="2413" t="s">
        <v>2306</v>
      </c>
      <c r="G185" s="2413" t="s">
        <v>2424</v>
      </c>
      <c r="H185" s="2413" t="s">
        <v>24</v>
      </c>
      <c r="I185" s="2413" t="s">
        <v>598</v>
      </c>
    </row>
    <row customHeight="1" ht="11.25">
      <c r="A186" s="2413" t="s">
        <v>2275</v>
      </c>
      <c r="B186" s="2413" t="s">
        <v>14</v>
      </c>
      <c r="C186" s="2413" t="s">
        <v>2819</v>
      </c>
      <c r="D186" s="2413" t="s">
        <v>2820</v>
      </c>
      <c r="E186" s="2413" t="s">
        <v>2821</v>
      </c>
      <c r="F186" s="2413" t="s">
        <v>2822</v>
      </c>
      <c r="G186" s="2413" t="s">
        <v>24</v>
      </c>
      <c r="H186" s="2413" t="s">
        <v>24</v>
      </c>
      <c r="I186" s="2413" t="s">
        <v>598</v>
      </c>
    </row>
    <row customHeight="1" ht="11.25">
      <c r="A187" s="2413" t="s">
        <v>2275</v>
      </c>
      <c r="B187" s="2413" t="s">
        <v>14</v>
      </c>
      <c r="C187" s="2413" t="s">
        <v>2755</v>
      </c>
      <c r="D187" s="2413" t="s">
        <v>2756</v>
      </c>
      <c r="E187" s="2413" t="s">
        <v>2757</v>
      </c>
      <c r="F187" s="2413" t="s">
        <v>2341</v>
      </c>
      <c r="G187" s="2413" t="s">
        <v>2747</v>
      </c>
      <c r="H187" s="2413" t="s">
        <v>24</v>
      </c>
      <c r="I187" s="2413" t="s">
        <v>598</v>
      </c>
    </row>
    <row customHeight="1" ht="11.25">
      <c r="A188" s="2413" t="s">
        <v>2275</v>
      </c>
      <c r="B188" s="2413" t="s">
        <v>14</v>
      </c>
      <c r="C188" s="2413" t="s">
        <v>2451</v>
      </c>
      <c r="D188" s="2413" t="s">
        <v>2452</v>
      </c>
      <c r="E188" s="2413" t="s">
        <v>2453</v>
      </c>
      <c r="F188" s="2413" t="s">
        <v>2341</v>
      </c>
      <c r="G188" s="2413" t="s">
        <v>2454</v>
      </c>
      <c r="H188" s="2413" t="s">
        <v>24</v>
      </c>
      <c r="I188" s="2413" t="s">
        <v>598</v>
      </c>
    </row>
    <row customHeight="1" ht="11.25">
      <c r="A189" s="2413" t="s">
        <v>2275</v>
      </c>
      <c r="B189" s="2413" t="s">
        <v>14</v>
      </c>
      <c r="C189" s="2413" t="s">
        <v>2758</v>
      </c>
      <c r="D189" s="2413" t="s">
        <v>2759</v>
      </c>
      <c r="E189" s="2413" t="s">
        <v>2760</v>
      </c>
      <c r="F189" s="2413" t="s">
        <v>2761</v>
      </c>
      <c r="G189" s="2413" t="s">
        <v>2762</v>
      </c>
      <c r="H189" s="2413" t="s">
        <v>24</v>
      </c>
      <c r="I189" s="2413" t="s">
        <v>598</v>
      </c>
    </row>
    <row customHeight="1" ht="11.25">
      <c r="A190" s="2413" t="s">
        <v>2275</v>
      </c>
      <c r="B190" s="2413" t="s">
        <v>14</v>
      </c>
      <c r="C190" s="2413" t="s">
        <v>2455</v>
      </c>
      <c r="D190" s="2413" t="s">
        <v>2456</v>
      </c>
      <c r="E190" s="2413" t="s">
        <v>2457</v>
      </c>
      <c r="F190" s="2413" t="s">
        <v>2458</v>
      </c>
      <c r="G190" s="2413" t="s">
        <v>2459</v>
      </c>
      <c r="H190" s="2413" t="s">
        <v>24</v>
      </c>
      <c r="I190" s="2413" t="s">
        <v>598</v>
      </c>
    </row>
    <row customHeight="1" ht="11.25">
      <c r="A191" s="2413" t="s">
        <v>2275</v>
      </c>
      <c r="B191" s="2413" t="s">
        <v>14</v>
      </c>
      <c r="C191" s="2413" t="s">
        <v>2771</v>
      </c>
      <c r="D191" s="2413" t="s">
        <v>2772</v>
      </c>
      <c r="E191" s="2413" t="s">
        <v>2773</v>
      </c>
      <c r="F191" s="2413" t="s">
        <v>2473</v>
      </c>
      <c r="G191" s="2413" t="s">
        <v>2774</v>
      </c>
      <c r="H191" s="2413" t="s">
        <v>24</v>
      </c>
      <c r="I191" s="2413" t="s">
        <v>598</v>
      </c>
    </row>
    <row customHeight="1" ht="11.25">
      <c r="A192" s="2413" t="s">
        <v>2275</v>
      </c>
      <c r="B192" s="2413" t="s">
        <v>14</v>
      </c>
      <c r="C192" s="2413" t="s">
        <v>2775</v>
      </c>
      <c r="D192" s="2413" t="s">
        <v>2776</v>
      </c>
      <c r="E192" s="2413" t="s">
        <v>2777</v>
      </c>
      <c r="F192" s="2413" t="s">
        <v>51</v>
      </c>
      <c r="G192" s="2413" t="s">
        <v>2485</v>
      </c>
      <c r="H192" s="2413" t="s">
        <v>24</v>
      </c>
      <c r="I192" s="2413" t="s">
        <v>598</v>
      </c>
    </row>
    <row customHeight="1" ht="11.25">
      <c r="A193" s="2413" t="s">
        <v>2275</v>
      </c>
      <c r="B193" s="2413" t="s">
        <v>14</v>
      </c>
      <c r="C193" s="2413" t="s">
        <v>2823</v>
      </c>
      <c r="D193" s="2413" t="s">
        <v>2824</v>
      </c>
      <c r="E193" s="2413" t="s">
        <v>2825</v>
      </c>
      <c r="F193" s="2413" t="s">
        <v>2279</v>
      </c>
      <c r="G193" s="2413" t="s">
        <v>2826</v>
      </c>
      <c r="H193" s="2413" t="s">
        <v>24</v>
      </c>
      <c r="I193" s="2413" t="s">
        <v>598</v>
      </c>
    </row>
    <row customHeight="1" ht="11.25">
      <c r="A194" s="2413" t="s">
        <v>2275</v>
      </c>
      <c r="B194" s="2413" t="s">
        <v>14</v>
      </c>
      <c r="C194" s="2413" t="s">
        <v>2827</v>
      </c>
      <c r="D194" s="2413" t="s">
        <v>2828</v>
      </c>
      <c r="E194" s="2413" t="s">
        <v>2829</v>
      </c>
      <c r="F194" s="2413" t="s">
        <v>2529</v>
      </c>
      <c r="G194" s="2413" t="s">
        <v>2830</v>
      </c>
      <c r="H194" s="2413" t="s">
        <v>24</v>
      </c>
      <c r="I194" s="2413" t="s">
        <v>598</v>
      </c>
    </row>
    <row customHeight="1" ht="11.25">
      <c r="A195" s="2413" t="s">
        <v>2275</v>
      </c>
      <c r="B195" s="2413" t="s">
        <v>14</v>
      </c>
      <c r="C195" s="2413" t="s">
        <v>2831</v>
      </c>
      <c r="D195" s="2413" t="s">
        <v>2832</v>
      </c>
      <c r="E195" s="2413" t="s">
        <v>2833</v>
      </c>
      <c r="F195" s="2413" t="s">
        <v>2834</v>
      </c>
      <c r="G195" s="2413" t="s">
        <v>2835</v>
      </c>
      <c r="H195" s="2413" t="s">
        <v>24</v>
      </c>
      <c r="I195" s="2413" t="s">
        <v>598</v>
      </c>
    </row>
    <row customHeight="1" ht="11.25">
      <c r="A196" s="2413" t="s">
        <v>2275</v>
      </c>
      <c r="B196" s="2413" t="s">
        <v>14</v>
      </c>
      <c r="C196" s="2413" t="s">
        <v>2836</v>
      </c>
      <c r="D196" s="2413" t="s">
        <v>2837</v>
      </c>
      <c r="E196" s="2413" t="s">
        <v>2838</v>
      </c>
      <c r="F196" s="2413" t="s">
        <v>2341</v>
      </c>
      <c r="G196" s="2413" t="s">
        <v>2839</v>
      </c>
      <c r="H196" s="2413" t="s">
        <v>24</v>
      </c>
      <c r="I196" s="2413" t="s">
        <v>598</v>
      </c>
    </row>
    <row customHeight="1" ht="11.25">
      <c r="A197" s="2413" t="s">
        <v>2275</v>
      </c>
      <c r="B197" s="2413" t="s">
        <v>14</v>
      </c>
      <c r="C197" s="2413" t="s">
        <v>2531</v>
      </c>
      <c r="D197" s="2413" t="s">
        <v>2532</v>
      </c>
      <c r="E197" s="2413" t="s">
        <v>2533</v>
      </c>
      <c r="F197" s="2413" t="s">
        <v>2534</v>
      </c>
      <c r="G197" s="2413" t="s">
        <v>2535</v>
      </c>
      <c r="H197" s="2413" t="s">
        <v>24</v>
      </c>
      <c r="I197" s="2413" t="s">
        <v>598</v>
      </c>
    </row>
    <row customHeight="1" ht="11.25">
      <c r="A198" s="2413" t="s">
        <v>2275</v>
      </c>
      <c r="B198" s="2413" t="s">
        <v>14</v>
      </c>
      <c r="C198" s="2413" t="s">
        <v>2782</v>
      </c>
      <c r="D198" s="2413" t="s">
        <v>2783</v>
      </c>
      <c r="E198" s="2413" t="s">
        <v>2784</v>
      </c>
      <c r="F198" s="2413" t="s">
        <v>2327</v>
      </c>
      <c r="G198" s="2413" t="s">
        <v>2785</v>
      </c>
      <c r="H198" s="2413" t="s">
        <v>24</v>
      </c>
      <c r="I198" s="2413" t="s">
        <v>598</v>
      </c>
    </row>
    <row customHeight="1" ht="11.25">
      <c r="A199" s="2413" t="s">
        <v>2275</v>
      </c>
      <c r="B199" s="2413" t="s">
        <v>14</v>
      </c>
      <c r="C199" s="2413" t="s">
        <v>2540</v>
      </c>
      <c r="D199" s="2413" t="s">
        <v>2541</v>
      </c>
      <c r="E199" s="2413" t="s">
        <v>2542</v>
      </c>
      <c r="F199" s="2413" t="s">
        <v>2543</v>
      </c>
      <c r="G199" s="2413" t="s">
        <v>2544</v>
      </c>
      <c r="H199" s="2413" t="s">
        <v>24</v>
      </c>
      <c r="I199" s="2413" t="s">
        <v>598</v>
      </c>
    </row>
    <row customHeight="1" ht="11.25">
      <c r="A200" s="2413" t="s">
        <v>2275</v>
      </c>
      <c r="B200" s="2413" t="s">
        <v>14</v>
      </c>
      <c r="C200" s="2413" t="s">
        <v>24</v>
      </c>
      <c r="D200" s="2413" t="s">
        <v>2558</v>
      </c>
      <c r="E200" s="2413" t="s">
        <v>2559</v>
      </c>
      <c r="F200" s="2413" t="s">
        <v>2560</v>
      </c>
      <c r="G200" s="2413" t="s">
        <v>24</v>
      </c>
      <c r="H200" s="2413" t="s">
        <v>24</v>
      </c>
      <c r="I200" s="2413" t="s">
        <v>598</v>
      </c>
    </row>
    <row customHeight="1" ht="11.25">
      <c r="A201" s="2413" t="s">
        <v>2275</v>
      </c>
      <c r="B201" s="2413" t="s">
        <v>14</v>
      </c>
      <c r="C201" s="2413" t="s">
        <v>2566</v>
      </c>
      <c r="D201" s="2413" t="s">
        <v>2567</v>
      </c>
      <c r="E201" s="2413" t="s">
        <v>2568</v>
      </c>
      <c r="F201" s="2413" t="s">
        <v>2569</v>
      </c>
      <c r="G201" s="2413" t="s">
        <v>24</v>
      </c>
      <c r="H201" s="2413" t="s">
        <v>24</v>
      </c>
      <c r="I201" s="2413" t="s">
        <v>598</v>
      </c>
    </row>
    <row customHeight="1" ht="11.25">
      <c r="A202" s="2413" t="s">
        <v>2275</v>
      </c>
      <c r="B202" s="2413" t="s">
        <v>14</v>
      </c>
      <c r="C202" s="2413" t="s">
        <v>2570</v>
      </c>
      <c r="D202" s="2413" t="s">
        <v>2571</v>
      </c>
      <c r="E202" s="2413" t="s">
        <v>2572</v>
      </c>
      <c r="F202" s="2413" t="s">
        <v>2573</v>
      </c>
      <c r="G202" s="2413" t="s">
        <v>2574</v>
      </c>
      <c r="H202" s="2413" t="s">
        <v>24</v>
      </c>
      <c r="I202" s="2413" t="s">
        <v>598</v>
      </c>
    </row>
    <row customHeight="1" ht="11.25">
      <c r="A203" s="2413" t="s">
        <v>2275</v>
      </c>
      <c r="B203" s="2413" t="s">
        <v>14</v>
      </c>
      <c r="C203" s="2413" t="s">
        <v>2578</v>
      </c>
      <c r="D203" s="2413" t="s">
        <v>2579</v>
      </c>
      <c r="E203" s="2413" t="s">
        <v>2580</v>
      </c>
      <c r="F203" s="2413" t="s">
        <v>2581</v>
      </c>
      <c r="G203" s="2413" t="s">
        <v>2395</v>
      </c>
      <c r="H203" s="2413" t="s">
        <v>24</v>
      </c>
      <c r="I203" s="2413" t="s">
        <v>598</v>
      </c>
    </row>
    <row customHeight="1" ht="11.25">
      <c r="A204" s="2413" t="s">
        <v>2275</v>
      </c>
      <c r="B204" s="2413" t="s">
        <v>14</v>
      </c>
      <c r="C204" s="2413" t="s">
        <v>2582</v>
      </c>
      <c r="D204" s="2413" t="s">
        <v>2583</v>
      </c>
      <c r="E204" s="2413" t="s">
        <v>2584</v>
      </c>
      <c r="F204" s="2413" t="s">
        <v>2585</v>
      </c>
      <c r="G204" s="2413" t="s">
        <v>2586</v>
      </c>
      <c r="H204" s="2413" t="s">
        <v>24</v>
      </c>
      <c r="I204" s="2413" t="s">
        <v>598</v>
      </c>
    </row>
    <row customHeight="1" ht="11.25">
      <c r="A205" s="2413" t="s">
        <v>2275</v>
      </c>
      <c r="B205" s="2413" t="s">
        <v>14</v>
      </c>
      <c r="C205" s="2413" t="s">
        <v>2290</v>
      </c>
      <c r="D205" s="2413" t="s">
        <v>2291</v>
      </c>
      <c r="E205" s="2413" t="s">
        <v>2292</v>
      </c>
      <c r="F205" s="2413" t="s">
        <v>2293</v>
      </c>
      <c r="G205" s="2413" t="s">
        <v>2294</v>
      </c>
      <c r="H205" s="2413" t="s">
        <v>24</v>
      </c>
      <c r="I205" s="2413" t="s">
        <v>1018</v>
      </c>
    </row>
    <row customHeight="1" ht="11.25">
      <c r="A206" s="2413" t="s">
        <v>2275</v>
      </c>
      <c r="B206" s="2413" t="s">
        <v>14</v>
      </c>
      <c r="C206" s="2413" t="s">
        <v>2840</v>
      </c>
      <c r="D206" s="2413" t="s">
        <v>2841</v>
      </c>
      <c r="E206" s="2413" t="s">
        <v>2842</v>
      </c>
      <c r="F206" s="2413" t="s">
        <v>424</v>
      </c>
      <c r="G206" s="2413" t="s">
        <v>2843</v>
      </c>
      <c r="H206" s="2413" t="s">
        <v>24</v>
      </c>
      <c r="I206" s="2413" t="s">
        <v>1018</v>
      </c>
    </row>
    <row customHeight="1" ht="11.25">
      <c r="A207" s="2413" t="s">
        <v>2275</v>
      </c>
      <c r="B207" s="2413" t="s">
        <v>14</v>
      </c>
      <c r="C207" s="2413" t="s">
        <v>2844</v>
      </c>
      <c r="D207" s="2413" t="s">
        <v>2845</v>
      </c>
      <c r="E207" s="2413" t="s">
        <v>2846</v>
      </c>
      <c r="F207" s="2413" t="s">
        <v>424</v>
      </c>
      <c r="G207" s="2413" t="s">
        <v>2847</v>
      </c>
      <c r="H207" s="2413" t="s">
        <v>24</v>
      </c>
      <c r="I207" s="2413" t="s">
        <v>1018</v>
      </c>
    </row>
    <row customHeight="1" ht="11.25">
      <c r="A208" s="2413" t="s">
        <v>2275</v>
      </c>
      <c r="B208" s="2413" t="s">
        <v>14</v>
      </c>
      <c r="C208" s="2413" t="s">
        <v>2848</v>
      </c>
      <c r="D208" s="2413" t="s">
        <v>2849</v>
      </c>
      <c r="E208" s="2413" t="s">
        <v>2850</v>
      </c>
      <c r="F208" s="2413" t="s">
        <v>424</v>
      </c>
      <c r="G208" s="2413" t="s">
        <v>2847</v>
      </c>
      <c r="H208" s="2413" t="s">
        <v>24</v>
      </c>
      <c r="I208" s="2413" t="s">
        <v>1018</v>
      </c>
    </row>
    <row customHeight="1" ht="11.25">
      <c r="A209" s="2413" t="s">
        <v>2275</v>
      </c>
      <c r="B209" s="2413" t="s">
        <v>14</v>
      </c>
      <c r="C209" s="2413" t="s">
        <v>2851</v>
      </c>
      <c r="D209" s="2413" t="s">
        <v>2852</v>
      </c>
      <c r="E209" s="2413" t="s">
        <v>2853</v>
      </c>
      <c r="F209" s="2413" t="s">
        <v>424</v>
      </c>
      <c r="G209" s="2413" t="s">
        <v>2854</v>
      </c>
      <c r="H209" s="2413" t="s">
        <v>24</v>
      </c>
      <c r="I209" s="2413" t="s">
        <v>1018</v>
      </c>
    </row>
    <row customHeight="1" ht="11.25">
      <c r="A210" s="2413" t="s">
        <v>2275</v>
      </c>
      <c r="B210" s="2413" t="s">
        <v>14</v>
      </c>
      <c r="C210" s="2413" t="s">
        <v>2855</v>
      </c>
      <c r="D210" s="2413" t="s">
        <v>2856</v>
      </c>
      <c r="E210" s="2413" t="s">
        <v>2857</v>
      </c>
      <c r="F210" s="2413" t="s">
        <v>424</v>
      </c>
      <c r="G210" s="2413" t="s">
        <v>2858</v>
      </c>
      <c r="H210" s="2413" t="s">
        <v>24</v>
      </c>
      <c r="I210" s="2413" t="s">
        <v>1018</v>
      </c>
    </row>
    <row customHeight="1" ht="11.25">
      <c r="A211" s="2413" t="s">
        <v>2275</v>
      </c>
      <c r="B211" s="2413" t="s">
        <v>14</v>
      </c>
      <c r="C211" s="2413" t="s">
        <v>2859</v>
      </c>
      <c r="D211" s="2413" t="s">
        <v>2860</v>
      </c>
      <c r="E211" s="2413" t="s">
        <v>2861</v>
      </c>
      <c r="F211" s="2413" t="s">
        <v>424</v>
      </c>
      <c r="G211" s="2413" t="s">
        <v>24</v>
      </c>
      <c r="H211" s="2413" t="s">
        <v>24</v>
      </c>
      <c r="I211" s="2413" t="s">
        <v>1018</v>
      </c>
    </row>
    <row customHeight="1" ht="11.25">
      <c r="A212" s="2413" t="s">
        <v>2275</v>
      </c>
      <c r="B212" s="2413" t="s">
        <v>14</v>
      </c>
      <c r="C212" s="2413" t="s">
        <v>2862</v>
      </c>
      <c r="D212" s="2413" t="s">
        <v>2863</v>
      </c>
      <c r="E212" s="2413" t="s">
        <v>2864</v>
      </c>
      <c r="F212" s="2413" t="s">
        <v>424</v>
      </c>
      <c r="G212" s="2413" t="s">
        <v>2865</v>
      </c>
      <c r="H212" s="2413" t="s">
        <v>24</v>
      </c>
      <c r="I212" s="2413" t="s">
        <v>1018</v>
      </c>
    </row>
    <row customHeight="1" ht="11.25">
      <c r="A213" s="2413" t="s">
        <v>2275</v>
      </c>
      <c r="B213" s="2413" t="s">
        <v>14</v>
      </c>
      <c r="C213" s="2413" t="s">
        <v>2866</v>
      </c>
      <c r="D213" s="2413" t="s">
        <v>2867</v>
      </c>
      <c r="E213" s="2413" t="s">
        <v>2868</v>
      </c>
      <c r="F213" s="2413" t="s">
        <v>424</v>
      </c>
      <c r="G213" s="2413" t="s">
        <v>2869</v>
      </c>
      <c r="H213" s="2413" t="s">
        <v>24</v>
      </c>
      <c r="I213" s="2413" t="s">
        <v>1018</v>
      </c>
    </row>
    <row customHeight="1" ht="11.25">
      <c r="A214" s="2413" t="s">
        <v>2275</v>
      </c>
      <c r="B214" s="2413" t="s">
        <v>14</v>
      </c>
      <c r="C214" s="2413" t="s">
        <v>2870</v>
      </c>
      <c r="D214" s="2413" t="s">
        <v>2871</v>
      </c>
      <c r="E214" s="2413" t="s">
        <v>2872</v>
      </c>
      <c r="F214" s="2413" t="s">
        <v>424</v>
      </c>
      <c r="G214" s="2413" t="s">
        <v>2873</v>
      </c>
      <c r="H214" s="2413" t="s">
        <v>24</v>
      </c>
      <c r="I214" s="2413" t="s">
        <v>1018</v>
      </c>
    </row>
    <row customHeight="1" ht="11.25">
      <c r="A215" s="2413" t="s">
        <v>2275</v>
      </c>
      <c r="B215" s="2413" t="s">
        <v>14</v>
      </c>
      <c r="C215" s="2413" t="s">
        <v>2874</v>
      </c>
      <c r="D215" s="2413" t="s">
        <v>2875</v>
      </c>
      <c r="E215" s="2413" t="s">
        <v>2876</v>
      </c>
      <c r="F215" s="2413" t="s">
        <v>424</v>
      </c>
      <c r="G215" s="2413" t="s">
        <v>2847</v>
      </c>
      <c r="H215" s="2413" t="s">
        <v>24</v>
      </c>
      <c r="I215" s="2413" t="s">
        <v>1018</v>
      </c>
    </row>
    <row customHeight="1" ht="11.25">
      <c r="A216" s="2413" t="s">
        <v>2275</v>
      </c>
      <c r="B216" s="2413" t="s">
        <v>14</v>
      </c>
      <c r="C216" s="2413" t="s">
        <v>2877</v>
      </c>
      <c r="D216" s="2413" t="s">
        <v>2878</v>
      </c>
      <c r="E216" s="2413" t="s">
        <v>2879</v>
      </c>
      <c r="F216" s="2413" t="s">
        <v>424</v>
      </c>
      <c r="G216" s="2413" t="s">
        <v>2880</v>
      </c>
      <c r="H216" s="2413" t="s">
        <v>24</v>
      </c>
      <c r="I216" s="2413" t="s">
        <v>1018</v>
      </c>
    </row>
    <row customHeight="1" ht="11.25">
      <c r="A217" s="2413" t="s">
        <v>2275</v>
      </c>
      <c r="B217" s="2413" t="s">
        <v>14</v>
      </c>
      <c r="C217" s="2413" t="s">
        <v>2881</v>
      </c>
      <c r="D217" s="2413" t="s">
        <v>2882</v>
      </c>
      <c r="E217" s="2413" t="s">
        <v>2883</v>
      </c>
      <c r="F217" s="2413" t="s">
        <v>424</v>
      </c>
      <c r="G217" s="2413" t="s">
        <v>2884</v>
      </c>
      <c r="H217" s="2413" t="s">
        <v>24</v>
      </c>
      <c r="I217" s="2413" t="s">
        <v>1018</v>
      </c>
    </row>
    <row customHeight="1" ht="11.25">
      <c r="A218" s="2413" t="s">
        <v>2275</v>
      </c>
      <c r="B218" s="2413" t="s">
        <v>14</v>
      </c>
      <c r="C218" s="2413" t="s">
        <v>2885</v>
      </c>
      <c r="D218" s="2413" t="s">
        <v>2886</v>
      </c>
      <c r="E218" s="2413" t="s">
        <v>2887</v>
      </c>
      <c r="F218" s="2413" t="s">
        <v>2888</v>
      </c>
      <c r="G218" s="2413" t="s">
        <v>2889</v>
      </c>
      <c r="H218" s="2413" t="s">
        <v>24</v>
      </c>
      <c r="I218" s="2413" t="s">
        <v>1018</v>
      </c>
    </row>
    <row customHeight="1" ht="11.25">
      <c r="A219" s="2413" t="s">
        <v>2275</v>
      </c>
      <c r="B219" s="2413" t="s">
        <v>14</v>
      </c>
      <c r="C219" s="2413" t="s">
        <v>2411</v>
      </c>
      <c r="D219" s="2413" t="s">
        <v>2412</v>
      </c>
      <c r="E219" s="2413" t="s">
        <v>2413</v>
      </c>
      <c r="F219" s="2413" t="s">
        <v>2414</v>
      </c>
      <c r="G219" s="2413" t="s">
        <v>2415</v>
      </c>
      <c r="H219" s="2413" t="s">
        <v>24</v>
      </c>
      <c r="I219" s="2413" t="s">
        <v>1018</v>
      </c>
    </row>
    <row customHeight="1" ht="11.25">
      <c r="A220" s="2413" t="s">
        <v>2275</v>
      </c>
      <c r="B220" s="2413" t="s">
        <v>14</v>
      </c>
      <c r="C220" s="2413" t="s">
        <v>2890</v>
      </c>
      <c r="D220" s="2413" t="s">
        <v>2891</v>
      </c>
      <c r="E220" s="2413" t="s">
        <v>2892</v>
      </c>
      <c r="F220" s="2413" t="s">
        <v>2306</v>
      </c>
      <c r="G220" s="2413" t="s">
        <v>2893</v>
      </c>
      <c r="H220" s="2413" t="s">
        <v>24</v>
      </c>
      <c r="I220" s="2413" t="s">
        <v>1018</v>
      </c>
    </row>
    <row customHeight="1" ht="11.25">
      <c r="A221" s="2413" t="s">
        <v>2275</v>
      </c>
      <c r="B221" s="2413" t="s">
        <v>14</v>
      </c>
      <c r="C221" s="2413" t="s">
        <v>2894</v>
      </c>
      <c r="D221" s="2413" t="s">
        <v>2895</v>
      </c>
      <c r="E221" s="2413" t="s">
        <v>2896</v>
      </c>
      <c r="F221" s="2413" t="s">
        <v>2306</v>
      </c>
      <c r="G221" s="2413" t="s">
        <v>2897</v>
      </c>
      <c r="H221" s="2413" t="s">
        <v>24</v>
      </c>
      <c r="I221" s="2413" t="s">
        <v>1018</v>
      </c>
    </row>
    <row customHeight="1" ht="11.25">
      <c r="A222" s="2413" t="s">
        <v>2275</v>
      </c>
      <c r="B222" s="2413" t="s">
        <v>14</v>
      </c>
      <c r="C222" s="2413" t="s">
        <v>2898</v>
      </c>
      <c r="D222" s="2413" t="s">
        <v>2899</v>
      </c>
      <c r="E222" s="2413" t="s">
        <v>2900</v>
      </c>
      <c r="F222" s="2413" t="s">
        <v>2327</v>
      </c>
      <c r="G222" s="2413" t="s">
        <v>2901</v>
      </c>
      <c r="H222" s="2413" t="s">
        <v>24</v>
      </c>
      <c r="I222" s="2413" t="s">
        <v>1018</v>
      </c>
    </row>
    <row customHeight="1" ht="11.25">
      <c r="A223" s="2413" t="s">
        <v>2275</v>
      </c>
      <c r="B223" s="2413" t="s">
        <v>14</v>
      </c>
      <c r="C223" s="2413" t="s">
        <v>2902</v>
      </c>
      <c r="D223" s="2413" t="s">
        <v>2903</v>
      </c>
      <c r="E223" s="2413" t="s">
        <v>2904</v>
      </c>
      <c r="F223" s="2413" t="s">
        <v>2504</v>
      </c>
      <c r="G223" s="2413" t="s">
        <v>2905</v>
      </c>
      <c r="H223" s="2413" t="s">
        <v>24</v>
      </c>
      <c r="I223" s="2413" t="s">
        <v>1018</v>
      </c>
    </row>
    <row customHeight="1" ht="11.25">
      <c r="A224" s="2413" t="s">
        <v>2275</v>
      </c>
      <c r="B224" s="2413" t="s">
        <v>14</v>
      </c>
      <c r="C224" s="2413" t="s">
        <v>2906</v>
      </c>
      <c r="D224" s="2413" t="s">
        <v>2907</v>
      </c>
      <c r="E224" s="2413" t="s">
        <v>2908</v>
      </c>
      <c r="F224" s="2413" t="s">
        <v>2306</v>
      </c>
      <c r="G224" s="2413" t="s">
        <v>2909</v>
      </c>
      <c r="H224" s="2413" t="s">
        <v>24</v>
      </c>
      <c r="I224" s="2413" t="s">
        <v>1018</v>
      </c>
    </row>
    <row customHeight="1" ht="11.25">
      <c r="A225" s="2413" t="s">
        <v>2275</v>
      </c>
      <c r="B225" s="2413" t="s">
        <v>14</v>
      </c>
      <c r="C225" s="2413" t="s">
        <v>2910</v>
      </c>
      <c r="D225" s="2413" t="s">
        <v>2911</v>
      </c>
      <c r="E225" s="2413" t="s">
        <v>2912</v>
      </c>
      <c r="F225" s="2413" t="s">
        <v>2306</v>
      </c>
      <c r="G225" s="2413" t="s">
        <v>2913</v>
      </c>
      <c r="H225" s="2413" t="s">
        <v>24</v>
      </c>
      <c r="I225" s="2413" t="s">
        <v>1018</v>
      </c>
    </row>
    <row customHeight="1" ht="11.25">
      <c r="A226" s="2413" t="s">
        <v>2275</v>
      </c>
      <c r="B226" s="2413" t="s">
        <v>14</v>
      </c>
      <c r="C226" s="2413" t="s">
        <v>2914</v>
      </c>
      <c r="D226" s="2413" t="s">
        <v>2915</v>
      </c>
      <c r="E226" s="2413" t="s">
        <v>2916</v>
      </c>
      <c r="F226" s="2413" t="s">
        <v>2341</v>
      </c>
      <c r="G226" s="2413" t="s">
        <v>2917</v>
      </c>
      <c r="H226" s="2413" t="s">
        <v>24</v>
      </c>
      <c r="I226" s="2413" t="s">
        <v>1018</v>
      </c>
    </row>
    <row customHeight="1" ht="11.25">
      <c r="A227" s="2413" t="s">
        <v>2275</v>
      </c>
      <c r="B227" s="2413" t="s">
        <v>14</v>
      </c>
      <c r="C227" s="2413" t="s">
        <v>2918</v>
      </c>
      <c r="D227" s="2413" t="s">
        <v>2919</v>
      </c>
      <c r="E227" s="2413" t="s">
        <v>2920</v>
      </c>
      <c r="F227" s="2413" t="s">
        <v>2306</v>
      </c>
      <c r="G227" s="2413" t="s">
        <v>2921</v>
      </c>
      <c r="H227" s="2413" t="s">
        <v>24</v>
      </c>
      <c r="I227" s="2413" t="s">
        <v>1018</v>
      </c>
    </row>
    <row customHeight="1" ht="11.25">
      <c r="A228" s="2413" t="s">
        <v>2275</v>
      </c>
      <c r="B228" s="2413" t="s">
        <v>14</v>
      </c>
      <c r="C228" s="2413" t="s">
        <v>2922</v>
      </c>
      <c r="D228" s="2413" t="s">
        <v>2923</v>
      </c>
      <c r="E228" s="2413" t="s">
        <v>2924</v>
      </c>
      <c r="F228" s="2413" t="s">
        <v>2336</v>
      </c>
      <c r="G228" s="2413" t="s">
        <v>2925</v>
      </c>
      <c r="H228" s="2413" t="s">
        <v>24</v>
      </c>
      <c r="I228" s="2413" t="s">
        <v>1018</v>
      </c>
    </row>
    <row customHeight="1" ht="11.25">
      <c r="A229" s="2413" t="s">
        <v>2275</v>
      </c>
      <c r="B229" s="2413" t="s">
        <v>14</v>
      </c>
      <c r="C229" s="2413" t="s">
        <v>2926</v>
      </c>
      <c r="D229" s="2413" t="s">
        <v>2927</v>
      </c>
      <c r="E229" s="2413" t="s">
        <v>2928</v>
      </c>
      <c r="F229" s="2413" t="s">
        <v>2560</v>
      </c>
      <c r="G229" s="2413" t="s">
        <v>2929</v>
      </c>
      <c r="H229" s="2413" t="s">
        <v>24</v>
      </c>
      <c r="I229" s="2413" t="s">
        <v>1018</v>
      </c>
    </row>
    <row customHeight="1" ht="11.25">
      <c r="A230" s="2413" t="s">
        <v>2275</v>
      </c>
      <c r="B230" s="2413" t="s">
        <v>14</v>
      </c>
      <c r="C230" s="2413" t="s">
        <v>2930</v>
      </c>
      <c r="D230" s="2413" t="s">
        <v>2931</v>
      </c>
      <c r="E230" s="2413" t="s">
        <v>2932</v>
      </c>
      <c r="F230" s="2413" t="s">
        <v>51</v>
      </c>
      <c r="G230" s="2413" t="s">
        <v>2933</v>
      </c>
      <c r="H230" s="2413" t="s">
        <v>24</v>
      </c>
      <c r="I230" s="2413" t="s">
        <v>1018</v>
      </c>
    </row>
    <row customHeight="1" ht="11.25">
      <c r="A231" s="2413" t="s">
        <v>2275</v>
      </c>
      <c r="B231" s="2413" t="s">
        <v>14</v>
      </c>
      <c r="C231" s="2413" t="s">
        <v>2934</v>
      </c>
      <c r="D231" s="2413" t="s">
        <v>2935</v>
      </c>
      <c r="E231" s="2413" t="s">
        <v>2936</v>
      </c>
      <c r="F231" s="2413" t="s">
        <v>51</v>
      </c>
      <c r="G231" s="2413" t="s">
        <v>2937</v>
      </c>
      <c r="H231" s="2413" t="s">
        <v>24</v>
      </c>
      <c r="I231" s="2413" t="s">
        <v>1018</v>
      </c>
    </row>
    <row customHeight="1" ht="11.25">
      <c r="A232" s="2413" t="s">
        <v>2275</v>
      </c>
      <c r="B232" s="2413" t="s">
        <v>14</v>
      </c>
      <c r="C232" s="2413" t="s">
        <v>2938</v>
      </c>
      <c r="D232" s="2413" t="s">
        <v>2939</v>
      </c>
      <c r="E232" s="2413" t="s">
        <v>2940</v>
      </c>
      <c r="F232" s="2413" t="s">
        <v>2327</v>
      </c>
      <c r="G232" s="2413" t="s">
        <v>2941</v>
      </c>
      <c r="H232" s="2413" t="s">
        <v>24</v>
      </c>
      <c r="I232" s="2413" t="s">
        <v>1018</v>
      </c>
    </row>
    <row customHeight="1" ht="11.25">
      <c r="A233" s="2413" t="s">
        <v>2275</v>
      </c>
      <c r="B233" s="2413" t="s">
        <v>14</v>
      </c>
      <c r="C233" s="2413" t="s">
        <v>2942</v>
      </c>
      <c r="D233" s="2413" t="s">
        <v>2943</v>
      </c>
      <c r="E233" s="2413" t="s">
        <v>2944</v>
      </c>
      <c r="F233" s="2413" t="s">
        <v>2327</v>
      </c>
      <c r="G233" s="2413" t="s">
        <v>2945</v>
      </c>
      <c r="H233" s="2413" t="s">
        <v>24</v>
      </c>
      <c r="I233" s="2413" t="s">
        <v>1018</v>
      </c>
    </row>
    <row customHeight="1" ht="11.25">
      <c r="A234" s="2413" t="s">
        <v>2275</v>
      </c>
      <c r="B234" s="2413" t="s">
        <v>14</v>
      </c>
      <c r="C234" s="2413" t="s">
        <v>2946</v>
      </c>
      <c r="D234" s="2413" t="s">
        <v>2947</v>
      </c>
      <c r="E234" s="2413" t="s">
        <v>2948</v>
      </c>
      <c r="F234" s="2413" t="s">
        <v>51</v>
      </c>
      <c r="G234" s="2413" t="s">
        <v>2949</v>
      </c>
      <c r="H234" s="2413" t="s">
        <v>24</v>
      </c>
      <c r="I234" s="2413" t="s">
        <v>1018</v>
      </c>
    </row>
    <row customHeight="1" ht="11.25">
      <c r="A235" s="2413" t="s">
        <v>2275</v>
      </c>
      <c r="B235" s="2413" t="s">
        <v>14</v>
      </c>
      <c r="C235" s="2413" t="s">
        <v>2950</v>
      </c>
      <c r="D235" s="2413" t="s">
        <v>2951</v>
      </c>
      <c r="E235" s="2413" t="s">
        <v>2952</v>
      </c>
      <c r="F235" s="2413" t="s">
        <v>2322</v>
      </c>
      <c r="G235" s="2413" t="s">
        <v>2953</v>
      </c>
      <c r="H235" s="2413" t="s">
        <v>24</v>
      </c>
      <c r="I235" s="2413" t="s">
        <v>1018</v>
      </c>
    </row>
    <row customHeight="1" ht="11.25">
      <c r="A236" s="2413" t="s">
        <v>2275</v>
      </c>
      <c r="B236" s="2413" t="s">
        <v>14</v>
      </c>
      <c r="C236" s="2413" t="s">
        <v>2954</v>
      </c>
      <c r="D236" s="2413" t="s">
        <v>2955</v>
      </c>
      <c r="E236" s="2413" t="s">
        <v>2956</v>
      </c>
      <c r="F236" s="2413" t="s">
        <v>2306</v>
      </c>
      <c r="G236" s="2413" t="s">
        <v>2957</v>
      </c>
      <c r="H236" s="2413" t="s">
        <v>24</v>
      </c>
      <c r="I236" s="2413" t="s">
        <v>1018</v>
      </c>
    </row>
    <row customHeight="1" ht="11.25">
      <c r="A237" s="2413" t="s">
        <v>2275</v>
      </c>
      <c r="B237" s="2413" t="s">
        <v>14</v>
      </c>
      <c r="C237" s="2413" t="s">
        <v>2510</v>
      </c>
      <c r="D237" s="2413" t="s">
        <v>2511</v>
      </c>
      <c r="E237" s="2413" t="s">
        <v>2512</v>
      </c>
      <c r="F237" s="2413" t="s">
        <v>2504</v>
      </c>
      <c r="G237" s="2413" t="s">
        <v>2513</v>
      </c>
      <c r="H237" s="2413" t="s">
        <v>24</v>
      </c>
      <c r="I237" s="2413" t="s">
        <v>1018</v>
      </c>
    </row>
    <row customHeight="1" ht="11.25">
      <c r="A238" s="2413" t="s">
        <v>2275</v>
      </c>
      <c r="B238" s="2413" t="s">
        <v>14</v>
      </c>
      <c r="C238" s="2413" t="s">
        <v>2958</v>
      </c>
      <c r="D238" s="2413" t="s">
        <v>2959</v>
      </c>
      <c r="E238" s="2413" t="s">
        <v>2960</v>
      </c>
      <c r="F238" s="2413" t="s">
        <v>2341</v>
      </c>
      <c r="G238" s="2413" t="s">
        <v>2961</v>
      </c>
      <c r="H238" s="2413" t="s">
        <v>24</v>
      </c>
      <c r="I238" s="2413" t="s">
        <v>1018</v>
      </c>
    </row>
    <row customHeight="1" ht="11.25">
      <c r="A239" s="2413" t="s">
        <v>2275</v>
      </c>
      <c r="B239" s="2413" t="s">
        <v>14</v>
      </c>
      <c r="C239" s="2413" t="s">
        <v>2962</v>
      </c>
      <c r="D239" s="2413" t="s">
        <v>2963</v>
      </c>
      <c r="E239" s="2413" t="s">
        <v>2964</v>
      </c>
      <c r="F239" s="2413" t="s">
        <v>2504</v>
      </c>
      <c r="G239" s="2413" t="s">
        <v>2965</v>
      </c>
      <c r="H239" s="2413" t="s">
        <v>24</v>
      </c>
      <c r="I239" s="2413" t="s">
        <v>1018</v>
      </c>
    </row>
    <row customHeight="1" ht="11.25">
      <c r="A240" s="2413" t="s">
        <v>2275</v>
      </c>
      <c r="B240" s="2413" t="s">
        <v>14</v>
      </c>
      <c r="C240" s="2413" t="s">
        <v>2966</v>
      </c>
      <c r="D240" s="2413" t="s">
        <v>2967</v>
      </c>
      <c r="E240" s="2413" t="s">
        <v>2968</v>
      </c>
      <c r="F240" s="2413" t="s">
        <v>2504</v>
      </c>
      <c r="G240" s="2413" t="s">
        <v>2969</v>
      </c>
      <c r="H240" s="2413" t="s">
        <v>24</v>
      </c>
      <c r="I240" s="2413" t="s">
        <v>1018</v>
      </c>
    </row>
    <row customHeight="1" ht="11.25">
      <c r="A241" s="2413" t="s">
        <v>2275</v>
      </c>
      <c r="B241" s="2413" t="s">
        <v>14</v>
      </c>
      <c r="C241" s="2413" t="s">
        <v>2970</v>
      </c>
      <c r="D241" s="2413" t="s">
        <v>2971</v>
      </c>
      <c r="E241" s="2413" t="s">
        <v>2972</v>
      </c>
      <c r="F241" s="2413" t="s">
        <v>2336</v>
      </c>
      <c r="G241" s="2413" t="s">
        <v>2973</v>
      </c>
      <c r="H241" s="2413" t="s">
        <v>24</v>
      </c>
      <c r="I241" s="2413" t="s">
        <v>1018</v>
      </c>
    </row>
    <row customHeight="1" ht="11.25">
      <c r="A242" s="2413" t="s">
        <v>2275</v>
      </c>
      <c r="B242" s="2413" t="s">
        <v>14</v>
      </c>
      <c r="C242" s="2413" t="s">
        <v>2974</v>
      </c>
      <c r="D242" s="2413" t="s">
        <v>2975</v>
      </c>
      <c r="E242" s="2413" t="s">
        <v>2976</v>
      </c>
      <c r="F242" s="2413" t="s">
        <v>2560</v>
      </c>
      <c r="G242" s="2413" t="s">
        <v>2977</v>
      </c>
      <c r="H242" s="2413" t="s">
        <v>24</v>
      </c>
      <c r="I242" s="2413" t="s">
        <v>1018</v>
      </c>
    </row>
    <row customHeight="1" ht="11.25">
      <c r="A243" s="2413" t="s">
        <v>2275</v>
      </c>
      <c r="B243" s="2413" t="s">
        <v>14</v>
      </c>
      <c r="C243" s="2413" t="s">
        <v>2978</v>
      </c>
      <c r="D243" s="2413" t="s">
        <v>2979</v>
      </c>
      <c r="E243" s="2413" t="s">
        <v>2980</v>
      </c>
      <c r="F243" s="2413" t="s">
        <v>2981</v>
      </c>
      <c r="G243" s="2413" t="s">
        <v>2982</v>
      </c>
      <c r="H243" s="2413" t="s">
        <v>24</v>
      </c>
      <c r="I243" s="2413" t="s">
        <v>1018</v>
      </c>
    </row>
    <row customHeight="1" ht="11.25">
      <c r="A244" s="2413" t="s">
        <v>2275</v>
      </c>
      <c r="B244" s="2413" t="s">
        <v>14</v>
      </c>
      <c r="C244" s="2413" t="s">
        <v>2983</v>
      </c>
      <c r="D244" s="2413" t="s">
        <v>2984</v>
      </c>
      <c r="E244" s="2413" t="s">
        <v>2985</v>
      </c>
      <c r="F244" s="2413" t="s">
        <v>2613</v>
      </c>
      <c r="G244" s="2413" t="s">
        <v>2986</v>
      </c>
      <c r="H244" s="2413" t="s">
        <v>24</v>
      </c>
      <c r="I244" s="2413" t="s">
        <v>1018</v>
      </c>
    </row>
    <row customHeight="1" ht="11.25">
      <c r="A245" s="2413" t="s">
        <v>2275</v>
      </c>
      <c r="B245" s="2413" t="s">
        <v>14</v>
      </c>
      <c r="C245" s="2413" t="s">
        <v>2987</v>
      </c>
      <c r="D245" s="2413" t="s">
        <v>2988</v>
      </c>
      <c r="E245" s="2413" t="s">
        <v>2989</v>
      </c>
      <c r="F245" s="2413" t="s">
        <v>2504</v>
      </c>
      <c r="G245" s="2413" t="s">
        <v>2990</v>
      </c>
      <c r="H245" s="2413" t="s">
        <v>24</v>
      </c>
      <c r="I245" s="2413" t="s">
        <v>1018</v>
      </c>
    </row>
    <row customHeight="1" ht="11.25">
      <c r="A246" s="2413" t="s">
        <v>2275</v>
      </c>
      <c r="B246" s="2413" t="s">
        <v>14</v>
      </c>
      <c r="C246" s="2413" t="s">
        <v>2991</v>
      </c>
      <c r="D246" s="2413" t="s">
        <v>2992</v>
      </c>
      <c r="E246" s="2413" t="s">
        <v>2993</v>
      </c>
      <c r="F246" s="2413" t="s">
        <v>2504</v>
      </c>
      <c r="G246" s="2413" t="s">
        <v>2994</v>
      </c>
      <c r="H246" s="2413" t="s">
        <v>24</v>
      </c>
      <c r="I246" s="2413" t="s">
        <v>1018</v>
      </c>
    </row>
    <row customHeight="1" ht="11.25">
      <c r="A247" s="2413" t="s">
        <v>2275</v>
      </c>
      <c r="B247" s="2413" t="s">
        <v>14</v>
      </c>
      <c r="C247" s="2413" t="s">
        <v>2995</v>
      </c>
      <c r="D247" s="2413" t="s">
        <v>2996</v>
      </c>
      <c r="E247" s="2413" t="s">
        <v>2997</v>
      </c>
      <c r="F247" s="2413" t="s">
        <v>2336</v>
      </c>
      <c r="G247" s="2413" t="s">
        <v>2957</v>
      </c>
      <c r="H247" s="2413" t="s">
        <v>24</v>
      </c>
      <c r="I247" s="2413" t="s">
        <v>1018</v>
      </c>
    </row>
    <row customHeight="1" ht="11.25">
      <c r="A248" s="2413" t="s">
        <v>2275</v>
      </c>
      <c r="B248" s="2413" t="s">
        <v>14</v>
      </c>
      <c r="C248" s="2413" t="s">
        <v>2998</v>
      </c>
      <c r="D248" s="2413" t="s">
        <v>2999</v>
      </c>
      <c r="E248" s="2413" t="s">
        <v>3000</v>
      </c>
      <c r="F248" s="2413" t="s">
        <v>2336</v>
      </c>
      <c r="G248" s="2413" t="s">
        <v>3001</v>
      </c>
      <c r="H248" s="2413" t="s">
        <v>24</v>
      </c>
      <c r="I248" s="2413" t="s">
        <v>1018</v>
      </c>
    </row>
    <row customHeight="1" ht="11.25">
      <c r="A249" s="2413" t="s">
        <v>2275</v>
      </c>
      <c r="B249" s="2413" t="s">
        <v>14</v>
      </c>
      <c r="C249" s="2413" t="s">
        <v>3002</v>
      </c>
      <c r="D249" s="2413" t="s">
        <v>3003</v>
      </c>
      <c r="E249" s="2413" t="s">
        <v>3004</v>
      </c>
      <c r="F249" s="2413" t="s">
        <v>2293</v>
      </c>
      <c r="G249" s="2413" t="s">
        <v>2957</v>
      </c>
      <c r="H249" s="2413" t="s">
        <v>24</v>
      </c>
      <c r="I249" s="2413" t="s">
        <v>1018</v>
      </c>
    </row>
    <row customHeight="1" ht="11.25">
      <c r="A250" s="2413" t="s">
        <v>2275</v>
      </c>
      <c r="B250" s="2413" t="s">
        <v>14</v>
      </c>
      <c r="C250" s="2413" t="s">
        <v>3005</v>
      </c>
      <c r="D250" s="2413" t="s">
        <v>3006</v>
      </c>
      <c r="E250" s="2413" t="s">
        <v>3007</v>
      </c>
      <c r="F250" s="2413" t="s">
        <v>2306</v>
      </c>
      <c r="G250" s="2413" t="s">
        <v>3008</v>
      </c>
      <c r="H250" s="2413" t="s">
        <v>24</v>
      </c>
      <c r="I250" s="2413" t="s">
        <v>1018</v>
      </c>
    </row>
    <row customHeight="1" ht="11.25">
      <c r="A251" s="2413" t="s">
        <v>2275</v>
      </c>
      <c r="B251" s="2413" t="s">
        <v>14</v>
      </c>
      <c r="C251" s="2413" t="s">
        <v>3009</v>
      </c>
      <c r="D251" s="2413" t="s">
        <v>3010</v>
      </c>
      <c r="E251" s="2413" t="s">
        <v>3011</v>
      </c>
      <c r="F251" s="2413" t="s">
        <v>2419</v>
      </c>
      <c r="G251" s="2413" t="s">
        <v>3012</v>
      </c>
      <c r="H251" s="2413" t="s">
        <v>24</v>
      </c>
      <c r="I251" s="2413" t="s">
        <v>1018</v>
      </c>
    </row>
    <row customHeight="1" ht="11.25">
      <c r="A252" s="2413" t="s">
        <v>2275</v>
      </c>
      <c r="B252" s="2413" t="s">
        <v>14</v>
      </c>
      <c r="C252" s="2413" t="s">
        <v>3013</v>
      </c>
      <c r="D252" s="2413" t="s">
        <v>3014</v>
      </c>
      <c r="E252" s="2413" t="s">
        <v>3015</v>
      </c>
      <c r="F252" s="2413" t="s">
        <v>3016</v>
      </c>
      <c r="G252" s="2413" t="s">
        <v>3017</v>
      </c>
      <c r="H252" s="2413" t="s">
        <v>24</v>
      </c>
      <c r="I252" s="2413" t="s">
        <v>1018</v>
      </c>
    </row>
    <row customHeight="1" ht="11.25">
      <c r="A253" s="2413" t="s">
        <v>2275</v>
      </c>
      <c r="B253" s="2413" t="s">
        <v>14</v>
      </c>
      <c r="C253" s="2413" t="s">
        <v>24</v>
      </c>
      <c r="D253" s="2413" t="s">
        <v>2558</v>
      </c>
      <c r="E253" s="2413" t="s">
        <v>2559</v>
      </c>
      <c r="F253" s="2413" t="s">
        <v>2560</v>
      </c>
      <c r="G253" s="2413" t="s">
        <v>24</v>
      </c>
      <c r="H253" s="2413" t="s">
        <v>24</v>
      </c>
      <c r="I253" s="2413" t="s">
        <v>1018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77F3D-D1F3-7E42-CDD3-3B46E82D3C24}" mc:Ignorable="x14ac xr xr2 xr3">
  <sheetPr>
    <tabColor rgb="FFFFCC99"/>
  </sheetPr>
  <dimension ref="A1:G366"/>
  <sheetViews>
    <sheetView topLeftCell="A1" showGridLines="0" workbookViewId="0">
      <selection activeCell="A1" sqref="A1"/>
    </sheetView>
  </sheetViews>
  <sheetFormatPr customHeight="1" defaultRowHeight="11.25"/>
  <cols>
    <col min="1" max="1" style="2413" width="9.140625"/>
  </cols>
  <sheetData>
    <row customHeight="1" ht="11.25">
      <c r="A1" s="0" t="s">
        <v>3018</v>
      </c>
      <c r="B1" s="0" t="s">
        <v>3019</v>
      </c>
      <c r="C1" s="0" t="s">
        <v>3020</v>
      </c>
      <c r="D1" s="0" t="s">
        <v>3021</v>
      </c>
      <c r="E1" s="0" t="s">
        <v>3022</v>
      </c>
      <c r="F1" s="0" t="s">
        <v>3023</v>
      </c>
      <c r="G1" s="0" t="s">
        <v>3024</v>
      </c>
    </row>
    <row customHeight="1" ht="11.25">
      <c r="A2" s="0" t="s">
        <v>14</v>
      </c>
      <c r="B2" s="0" t="s">
        <v>3025</v>
      </c>
      <c r="C2" s="0" t="s">
        <v>3026</v>
      </c>
      <c r="D2" s="0" t="s">
        <v>3025</v>
      </c>
      <c r="E2" s="0" t="s">
        <v>3026</v>
      </c>
      <c r="F2" s="0" t="s">
        <v>3027</v>
      </c>
      <c r="G2" s="0" t="s">
        <v>113</v>
      </c>
    </row>
    <row customHeight="1" ht="11.25">
      <c r="A3" s="0" t="s">
        <v>14</v>
      </c>
      <c r="B3" s="0" t="s">
        <v>3028</v>
      </c>
      <c r="C3" s="0" t="s">
        <v>3029</v>
      </c>
      <c r="D3" s="0" t="s">
        <v>3028</v>
      </c>
      <c r="E3" s="0" t="s">
        <v>3029</v>
      </c>
      <c r="F3" s="0" t="s">
        <v>3030</v>
      </c>
      <c r="G3" s="0" t="s">
        <v>101</v>
      </c>
    </row>
    <row customHeight="1" ht="11.25">
      <c r="A4" s="0" t="s">
        <v>14</v>
      </c>
      <c r="B4" s="0" t="s">
        <v>3028</v>
      </c>
      <c r="C4" s="0" t="s">
        <v>3029</v>
      </c>
      <c r="D4" s="0" t="s">
        <v>3031</v>
      </c>
      <c r="E4" s="0" t="s">
        <v>3032</v>
      </c>
      <c r="F4" s="0" t="s">
        <v>3033</v>
      </c>
      <c r="G4" s="0" t="s">
        <v>89</v>
      </c>
    </row>
    <row customHeight="1" ht="11.25">
      <c r="A5" s="0" t="s">
        <v>14</v>
      </c>
      <c r="B5" s="0" t="s">
        <v>3028</v>
      </c>
      <c r="C5" s="0" t="s">
        <v>3029</v>
      </c>
      <c r="D5" s="0" t="s">
        <v>3034</v>
      </c>
      <c r="E5" s="0" t="s">
        <v>3035</v>
      </c>
      <c r="F5" s="0" t="s">
        <v>3033</v>
      </c>
      <c r="G5" s="0" t="s">
        <v>90</v>
      </c>
    </row>
    <row customHeight="1" ht="11.25">
      <c r="A6" s="0" t="s">
        <v>14</v>
      </c>
      <c r="B6" s="0" t="s">
        <v>3028</v>
      </c>
      <c r="C6" s="0" t="s">
        <v>3029</v>
      </c>
      <c r="D6" s="0" t="s">
        <v>3036</v>
      </c>
      <c r="E6" s="0" t="s">
        <v>3037</v>
      </c>
      <c r="F6" s="0" t="s">
        <v>3033</v>
      </c>
      <c r="G6" s="0" t="s">
        <v>114</v>
      </c>
    </row>
    <row customHeight="1" ht="11.25">
      <c r="A7" s="0" t="s">
        <v>14</v>
      </c>
      <c r="B7" s="0" t="s">
        <v>3028</v>
      </c>
      <c r="C7" s="0" t="s">
        <v>3029</v>
      </c>
      <c r="D7" s="0" t="s">
        <v>3038</v>
      </c>
      <c r="E7" s="0" t="s">
        <v>3039</v>
      </c>
      <c r="F7" s="0" t="s">
        <v>3033</v>
      </c>
      <c r="G7" s="0" t="s">
        <v>91</v>
      </c>
    </row>
    <row customHeight="1" ht="11.25">
      <c r="A8" s="0" t="s">
        <v>14</v>
      </c>
      <c r="B8" s="0" t="s">
        <v>3028</v>
      </c>
      <c r="C8" s="0" t="s">
        <v>3029</v>
      </c>
      <c r="D8" s="0" t="s">
        <v>3040</v>
      </c>
      <c r="E8" s="0" t="s">
        <v>3041</v>
      </c>
      <c r="F8" s="0" t="s">
        <v>3033</v>
      </c>
      <c r="G8" s="0" t="s">
        <v>92</v>
      </c>
    </row>
    <row customHeight="1" ht="11.25">
      <c r="A9" s="0" t="s">
        <v>14</v>
      </c>
      <c r="B9" s="0" t="s">
        <v>3028</v>
      </c>
      <c r="C9" s="0" t="s">
        <v>3029</v>
      </c>
      <c r="D9" s="0" t="s">
        <v>3042</v>
      </c>
      <c r="E9" s="0" t="s">
        <v>3043</v>
      </c>
      <c r="F9" s="0" t="s">
        <v>3033</v>
      </c>
      <c r="G9" s="0" t="s">
        <v>115</v>
      </c>
    </row>
    <row customHeight="1" ht="11.25">
      <c r="A10" s="0" t="s">
        <v>14</v>
      </c>
      <c r="B10" s="0" t="s">
        <v>3028</v>
      </c>
      <c r="C10" s="0" t="s">
        <v>3029</v>
      </c>
      <c r="D10" s="0" t="s">
        <v>3044</v>
      </c>
      <c r="E10" s="0" t="s">
        <v>3045</v>
      </c>
      <c r="F10" s="0" t="s">
        <v>3033</v>
      </c>
      <c r="G10" s="0" t="s">
        <v>151</v>
      </c>
    </row>
    <row customHeight="1" ht="11.25">
      <c r="A11" s="0" t="s">
        <v>14</v>
      </c>
      <c r="B11" s="0" t="s">
        <v>3028</v>
      </c>
      <c r="C11" s="0" t="s">
        <v>3029</v>
      </c>
      <c r="D11" s="0" t="s">
        <v>3046</v>
      </c>
      <c r="E11" s="0" t="s">
        <v>3047</v>
      </c>
      <c r="F11" s="0" t="s">
        <v>3033</v>
      </c>
      <c r="G11" s="0" t="s">
        <v>152</v>
      </c>
    </row>
    <row customHeight="1" ht="11.25">
      <c r="A12" s="0" t="s">
        <v>14</v>
      </c>
      <c r="B12" s="0" t="s">
        <v>3048</v>
      </c>
      <c r="C12" s="0" t="s">
        <v>3049</v>
      </c>
      <c r="D12" s="0" t="s">
        <v>3048</v>
      </c>
      <c r="E12" s="0" t="s">
        <v>3049</v>
      </c>
      <c r="F12" s="0" t="s">
        <v>3027</v>
      </c>
      <c r="G12" s="0" t="s">
        <v>153</v>
      </c>
    </row>
    <row customHeight="1" ht="11.25">
      <c r="A13" s="0" t="s">
        <v>14</v>
      </c>
      <c r="B13" s="0" t="s">
        <v>3050</v>
      </c>
      <c r="C13" s="0" t="s">
        <v>3051</v>
      </c>
      <c r="D13" s="0" t="s">
        <v>3050</v>
      </c>
      <c r="E13" s="0" t="s">
        <v>3051</v>
      </c>
      <c r="F13" s="0" t="s">
        <v>3030</v>
      </c>
      <c r="G13" s="0" t="s">
        <v>154</v>
      </c>
    </row>
    <row customHeight="1" ht="11.25">
      <c r="A14" s="0" t="s">
        <v>14</v>
      </c>
      <c r="B14" s="0" t="s">
        <v>3050</v>
      </c>
      <c r="C14" s="0" t="s">
        <v>3051</v>
      </c>
      <c r="D14" s="0" t="s">
        <v>3052</v>
      </c>
      <c r="E14" s="0" t="s">
        <v>3053</v>
      </c>
      <c r="F14" s="0" t="s">
        <v>3033</v>
      </c>
      <c r="G14" s="0" t="s">
        <v>155</v>
      </c>
    </row>
    <row customHeight="1" ht="11.25">
      <c r="A15" s="0" t="s">
        <v>14</v>
      </c>
      <c r="B15" s="0" t="s">
        <v>3050</v>
      </c>
      <c r="C15" s="0" t="s">
        <v>3051</v>
      </c>
      <c r="D15" s="0" t="s">
        <v>3054</v>
      </c>
      <c r="E15" s="0" t="s">
        <v>3055</v>
      </c>
      <c r="F15" s="0" t="s">
        <v>3033</v>
      </c>
      <c r="G15" s="0" t="s">
        <v>156</v>
      </c>
    </row>
    <row customHeight="1" ht="11.25">
      <c r="A16" s="0" t="s">
        <v>14</v>
      </c>
      <c r="B16" s="0" t="s">
        <v>3050</v>
      </c>
      <c r="C16" s="0" t="s">
        <v>3051</v>
      </c>
      <c r="D16" s="0" t="s">
        <v>3056</v>
      </c>
      <c r="E16" s="0" t="s">
        <v>3057</v>
      </c>
      <c r="F16" s="0" t="s">
        <v>3033</v>
      </c>
      <c r="G16" s="0" t="s">
        <v>858</v>
      </c>
    </row>
    <row customHeight="1" ht="11.25">
      <c r="A17" s="0" t="s">
        <v>14</v>
      </c>
      <c r="B17" s="0" t="s">
        <v>3050</v>
      </c>
      <c r="C17" s="0" t="s">
        <v>3051</v>
      </c>
      <c r="D17" s="0" t="s">
        <v>3058</v>
      </c>
      <c r="E17" s="0" t="s">
        <v>3059</v>
      </c>
      <c r="F17" s="0" t="s">
        <v>3033</v>
      </c>
      <c r="G17" s="0" t="s">
        <v>864</v>
      </c>
    </row>
    <row customHeight="1" ht="11.25">
      <c r="A18" s="0" t="s">
        <v>14</v>
      </c>
      <c r="B18" s="0" t="s">
        <v>3050</v>
      </c>
      <c r="C18" s="0" t="s">
        <v>3051</v>
      </c>
      <c r="D18" s="0" t="s">
        <v>3060</v>
      </c>
      <c r="E18" s="0" t="s">
        <v>3061</v>
      </c>
      <c r="F18" s="0" t="s">
        <v>3033</v>
      </c>
      <c r="G18" s="0" t="s">
        <v>875</v>
      </c>
    </row>
    <row customHeight="1" ht="11.25">
      <c r="A19" s="0" t="s">
        <v>14</v>
      </c>
      <c r="B19" s="0" t="s">
        <v>3050</v>
      </c>
      <c r="C19" s="0" t="s">
        <v>3051</v>
      </c>
      <c r="D19" s="0" t="s">
        <v>3062</v>
      </c>
      <c r="E19" s="0" t="s">
        <v>3063</v>
      </c>
      <c r="F19" s="0" t="s">
        <v>3033</v>
      </c>
      <c r="G19" s="0" t="s">
        <v>889</v>
      </c>
    </row>
    <row customHeight="1" ht="11.25">
      <c r="A20" s="0" t="s">
        <v>14</v>
      </c>
      <c r="B20" s="0" t="s">
        <v>3050</v>
      </c>
      <c r="C20" s="0" t="s">
        <v>3051</v>
      </c>
      <c r="D20" s="0" t="s">
        <v>3064</v>
      </c>
      <c r="E20" s="0" t="s">
        <v>3065</v>
      </c>
      <c r="F20" s="0" t="s">
        <v>3033</v>
      </c>
      <c r="G20" s="0" t="s">
        <v>901</v>
      </c>
    </row>
    <row customHeight="1" ht="11.25">
      <c r="A21" s="0" t="s">
        <v>14</v>
      </c>
      <c r="B21" s="0" t="s">
        <v>3050</v>
      </c>
      <c r="C21" s="0" t="s">
        <v>3051</v>
      </c>
      <c r="D21" s="0" t="s">
        <v>3066</v>
      </c>
      <c r="E21" s="0" t="s">
        <v>3067</v>
      </c>
      <c r="F21" s="0" t="s">
        <v>3033</v>
      </c>
      <c r="G21" s="0" t="s">
        <v>910</v>
      </c>
    </row>
    <row customHeight="1" ht="11.25">
      <c r="A22" s="0" t="s">
        <v>14</v>
      </c>
      <c r="B22" s="0" t="s">
        <v>3050</v>
      </c>
      <c r="C22" s="0" t="s">
        <v>3051</v>
      </c>
      <c r="D22" s="0" t="s">
        <v>3068</v>
      </c>
      <c r="E22" s="0" t="s">
        <v>3069</v>
      </c>
      <c r="F22" s="0" t="s">
        <v>3033</v>
      </c>
      <c r="G22" s="0" t="s">
        <v>926</v>
      </c>
    </row>
    <row customHeight="1" ht="11.25">
      <c r="A23" s="0" t="s">
        <v>14</v>
      </c>
      <c r="B23" s="0" t="s">
        <v>3050</v>
      </c>
      <c r="C23" s="0" t="s">
        <v>3051</v>
      </c>
      <c r="D23" s="0" t="s">
        <v>3070</v>
      </c>
      <c r="E23" s="0" t="s">
        <v>3071</v>
      </c>
      <c r="F23" s="0" t="s">
        <v>3033</v>
      </c>
      <c r="G23" s="0" t="s">
        <v>933</v>
      </c>
    </row>
    <row customHeight="1" ht="11.25">
      <c r="A24" s="0" t="s">
        <v>14</v>
      </c>
      <c r="B24" s="0" t="s">
        <v>3050</v>
      </c>
      <c r="C24" s="0" t="s">
        <v>3051</v>
      </c>
      <c r="D24" s="0" t="s">
        <v>3072</v>
      </c>
      <c r="E24" s="0" t="s">
        <v>3073</v>
      </c>
      <c r="F24" s="0" t="s">
        <v>3033</v>
      </c>
      <c r="G24" s="0" t="s">
        <v>941</v>
      </c>
    </row>
    <row customHeight="1" ht="11.25">
      <c r="A25" s="0" t="s">
        <v>14</v>
      </c>
      <c r="B25" s="0" t="s">
        <v>3074</v>
      </c>
      <c r="C25" s="0" t="s">
        <v>3075</v>
      </c>
      <c r="D25" s="0" t="s">
        <v>3074</v>
      </c>
      <c r="E25" s="0" t="s">
        <v>3075</v>
      </c>
      <c r="F25" s="0" t="s">
        <v>3027</v>
      </c>
      <c r="G25" s="0" t="s">
        <v>948</v>
      </c>
    </row>
    <row customHeight="1" ht="11.25">
      <c r="A26" s="0" t="s">
        <v>14</v>
      </c>
      <c r="B26" s="0" t="s">
        <v>3076</v>
      </c>
      <c r="C26" s="0" t="s">
        <v>3077</v>
      </c>
      <c r="D26" s="0" t="s">
        <v>3078</v>
      </c>
      <c r="E26" s="0" t="s">
        <v>3079</v>
      </c>
      <c r="F26" s="0" t="s">
        <v>3033</v>
      </c>
      <c r="G26" s="0" t="s">
        <v>952</v>
      </c>
    </row>
    <row customHeight="1" ht="11.25">
      <c r="A27" s="0" t="s">
        <v>14</v>
      </c>
      <c r="B27" s="0" t="s">
        <v>3076</v>
      </c>
      <c r="C27" s="0" t="s">
        <v>3077</v>
      </c>
      <c r="D27" s="0" t="s">
        <v>3076</v>
      </c>
      <c r="E27" s="0" t="s">
        <v>3077</v>
      </c>
      <c r="F27" s="0" t="s">
        <v>3030</v>
      </c>
      <c r="G27" s="0" t="s">
        <v>957</v>
      </c>
    </row>
    <row customHeight="1" ht="11.25">
      <c r="A28" s="0" t="s">
        <v>14</v>
      </c>
      <c r="B28" s="0" t="s">
        <v>3076</v>
      </c>
      <c r="C28" s="0" t="s">
        <v>3077</v>
      </c>
      <c r="D28" s="0" t="s">
        <v>3080</v>
      </c>
      <c r="E28" s="0" t="s">
        <v>3081</v>
      </c>
      <c r="F28" s="0" t="s">
        <v>3033</v>
      </c>
      <c r="G28" s="0" t="s">
        <v>965</v>
      </c>
    </row>
    <row customHeight="1" ht="11.25">
      <c r="A29" s="0" t="s">
        <v>14</v>
      </c>
      <c r="B29" s="0" t="s">
        <v>3076</v>
      </c>
      <c r="C29" s="0" t="s">
        <v>3077</v>
      </c>
      <c r="D29" s="0" t="s">
        <v>3082</v>
      </c>
      <c r="E29" s="0" t="s">
        <v>3083</v>
      </c>
      <c r="F29" s="0" t="s">
        <v>3033</v>
      </c>
      <c r="G29" s="0" t="s">
        <v>967</v>
      </c>
    </row>
    <row customHeight="1" ht="11.25">
      <c r="A30" s="0" t="s">
        <v>14</v>
      </c>
      <c r="B30" s="0" t="s">
        <v>3076</v>
      </c>
      <c r="C30" s="0" t="s">
        <v>3077</v>
      </c>
      <c r="D30" s="0" t="s">
        <v>3084</v>
      </c>
      <c r="E30" s="0" t="s">
        <v>3085</v>
      </c>
      <c r="F30" s="0" t="s">
        <v>3033</v>
      </c>
      <c r="G30" s="0" t="s">
        <v>970</v>
      </c>
    </row>
    <row customHeight="1" ht="11.25">
      <c r="A31" s="0" t="s">
        <v>14</v>
      </c>
      <c r="B31" s="0" t="s">
        <v>3076</v>
      </c>
      <c r="C31" s="0" t="s">
        <v>3077</v>
      </c>
      <c r="D31" s="0" t="s">
        <v>3086</v>
      </c>
      <c r="E31" s="0" t="s">
        <v>3087</v>
      </c>
      <c r="F31" s="0" t="s">
        <v>3033</v>
      </c>
      <c r="G31" s="0" t="s">
        <v>976</v>
      </c>
    </row>
    <row customHeight="1" ht="11.25">
      <c r="A32" s="0" t="s">
        <v>14</v>
      </c>
      <c r="B32" s="0" t="s">
        <v>3076</v>
      </c>
      <c r="C32" s="0" t="s">
        <v>3077</v>
      </c>
      <c r="D32" s="0" t="s">
        <v>3088</v>
      </c>
      <c r="E32" s="0" t="s">
        <v>3089</v>
      </c>
      <c r="F32" s="0" t="s">
        <v>3033</v>
      </c>
      <c r="G32" s="0" t="s">
        <v>978</v>
      </c>
    </row>
    <row customHeight="1" ht="11.25">
      <c r="A33" s="0" t="s">
        <v>14</v>
      </c>
      <c r="B33" s="0" t="s">
        <v>3076</v>
      </c>
      <c r="C33" s="0" t="s">
        <v>3077</v>
      </c>
      <c r="D33" s="0" t="s">
        <v>3090</v>
      </c>
      <c r="E33" s="0" t="s">
        <v>3091</v>
      </c>
      <c r="F33" s="0" t="s">
        <v>3033</v>
      </c>
      <c r="G33" s="0" t="s">
        <v>980</v>
      </c>
    </row>
    <row customHeight="1" ht="11.25">
      <c r="A34" s="0" t="s">
        <v>14</v>
      </c>
      <c r="B34" s="0" t="s">
        <v>3076</v>
      </c>
      <c r="C34" s="0" t="s">
        <v>3077</v>
      </c>
      <c r="D34" s="0" t="s">
        <v>3092</v>
      </c>
      <c r="E34" s="0" t="s">
        <v>3093</v>
      </c>
      <c r="F34" s="0" t="s">
        <v>3033</v>
      </c>
      <c r="G34" s="0" t="s">
        <v>982</v>
      </c>
    </row>
    <row customHeight="1" ht="11.25">
      <c r="A35" s="0" t="s">
        <v>14</v>
      </c>
      <c r="B35" s="0" t="s">
        <v>3076</v>
      </c>
      <c r="C35" s="0" t="s">
        <v>3077</v>
      </c>
      <c r="D35" s="0" t="s">
        <v>3094</v>
      </c>
      <c r="E35" s="0" t="s">
        <v>3095</v>
      </c>
      <c r="F35" s="0" t="s">
        <v>3033</v>
      </c>
      <c r="G35" s="0" t="s">
        <v>988</v>
      </c>
    </row>
    <row customHeight="1" ht="11.25">
      <c r="A36" s="0" t="s">
        <v>14</v>
      </c>
      <c r="B36" s="0" t="s">
        <v>3076</v>
      </c>
      <c r="C36" s="0" t="s">
        <v>3077</v>
      </c>
      <c r="D36" s="0" t="s">
        <v>3096</v>
      </c>
      <c r="E36" s="0" t="s">
        <v>3097</v>
      </c>
      <c r="F36" s="0" t="s">
        <v>3033</v>
      </c>
      <c r="G36" s="0" t="s">
        <v>993</v>
      </c>
    </row>
    <row customHeight="1" ht="11.25">
      <c r="A37" s="0" t="s">
        <v>14</v>
      </c>
      <c r="B37" s="0" t="s">
        <v>3076</v>
      </c>
      <c r="C37" s="0" t="s">
        <v>3077</v>
      </c>
      <c r="D37" s="0" t="s">
        <v>3098</v>
      </c>
      <c r="E37" s="0" t="s">
        <v>3099</v>
      </c>
      <c r="F37" s="0" t="s">
        <v>3033</v>
      </c>
      <c r="G37" s="0" t="s">
        <v>997</v>
      </c>
    </row>
    <row customHeight="1" ht="11.25">
      <c r="A38" s="0" t="s">
        <v>14</v>
      </c>
      <c r="B38" s="0" t="s">
        <v>3100</v>
      </c>
      <c r="C38" s="0" t="s">
        <v>3101</v>
      </c>
      <c r="D38" s="0" t="s">
        <v>3100</v>
      </c>
      <c r="E38" s="0" t="s">
        <v>3101</v>
      </c>
      <c r="F38" s="0" t="s">
        <v>3027</v>
      </c>
      <c r="G38" s="0" t="s">
        <v>1005</v>
      </c>
    </row>
    <row customHeight="1" ht="11.25">
      <c r="A39" s="0" t="s">
        <v>14</v>
      </c>
      <c r="B39" s="0" t="s">
        <v>3102</v>
      </c>
      <c r="C39" s="0" t="s">
        <v>3103</v>
      </c>
      <c r="D39" s="0" t="s">
        <v>3102</v>
      </c>
      <c r="E39" s="0" t="s">
        <v>3103</v>
      </c>
      <c r="F39" s="0" t="s">
        <v>3030</v>
      </c>
      <c r="G39" s="0" t="s">
        <v>1012</v>
      </c>
    </row>
    <row customHeight="1" ht="11.25">
      <c r="A40" s="0" t="s">
        <v>14</v>
      </c>
      <c r="B40" s="0" t="s">
        <v>3102</v>
      </c>
      <c r="C40" s="0" t="s">
        <v>3103</v>
      </c>
      <c r="D40" s="0" t="s">
        <v>3104</v>
      </c>
      <c r="E40" s="0" t="s">
        <v>3105</v>
      </c>
      <c r="F40" s="0" t="s">
        <v>3033</v>
      </c>
      <c r="G40" s="0" t="s">
        <v>1019</v>
      </c>
    </row>
    <row customHeight="1" ht="11.25">
      <c r="A41" s="0" t="s">
        <v>14</v>
      </c>
      <c r="B41" s="0" t="s">
        <v>3102</v>
      </c>
      <c r="C41" s="0" t="s">
        <v>3103</v>
      </c>
      <c r="D41" s="0" t="s">
        <v>3106</v>
      </c>
      <c r="E41" s="0" t="s">
        <v>3107</v>
      </c>
      <c r="F41" s="0" t="s">
        <v>3033</v>
      </c>
      <c r="G41" s="0" t="s">
        <v>1025</v>
      </c>
    </row>
    <row customHeight="1" ht="11.25">
      <c r="A42" s="0" t="s">
        <v>14</v>
      </c>
      <c r="B42" s="0" t="s">
        <v>3102</v>
      </c>
      <c r="C42" s="0" t="s">
        <v>3103</v>
      </c>
      <c r="D42" s="0" t="s">
        <v>3108</v>
      </c>
      <c r="E42" s="0" t="s">
        <v>3109</v>
      </c>
      <c r="F42" s="0" t="s">
        <v>3033</v>
      </c>
      <c r="G42" s="0" t="s">
        <v>1030</v>
      </c>
    </row>
    <row customHeight="1" ht="11.25">
      <c r="A43" s="0" t="s">
        <v>14</v>
      </c>
      <c r="B43" s="0" t="s">
        <v>3102</v>
      </c>
      <c r="C43" s="0" t="s">
        <v>3103</v>
      </c>
      <c r="D43" s="0" t="s">
        <v>3110</v>
      </c>
      <c r="E43" s="0" t="s">
        <v>3111</v>
      </c>
      <c r="F43" s="0" t="s">
        <v>3033</v>
      </c>
      <c r="G43" s="0" t="s">
        <v>1037</v>
      </c>
    </row>
    <row customHeight="1" ht="11.25">
      <c r="A44" s="0" t="s">
        <v>14</v>
      </c>
      <c r="B44" s="0" t="s">
        <v>3102</v>
      </c>
      <c r="C44" s="0" t="s">
        <v>3103</v>
      </c>
      <c r="D44" s="0" t="s">
        <v>3112</v>
      </c>
      <c r="E44" s="0" t="s">
        <v>3113</v>
      </c>
      <c r="F44" s="0" t="s">
        <v>3033</v>
      </c>
      <c r="G44" s="0" t="s">
        <v>1046</v>
      </c>
    </row>
    <row customHeight="1" ht="11.25">
      <c r="A45" s="0" t="s">
        <v>14</v>
      </c>
      <c r="B45" s="0" t="s">
        <v>3102</v>
      </c>
      <c r="C45" s="0" t="s">
        <v>3103</v>
      </c>
      <c r="D45" s="0" t="s">
        <v>3114</v>
      </c>
      <c r="E45" s="0" t="s">
        <v>3115</v>
      </c>
      <c r="F45" s="0" t="s">
        <v>3033</v>
      </c>
      <c r="G45" s="0" t="s">
        <v>1052</v>
      </c>
    </row>
    <row customHeight="1" ht="11.25">
      <c r="A46" s="0" t="s">
        <v>14</v>
      </c>
      <c r="B46" s="0" t="s">
        <v>3102</v>
      </c>
      <c r="C46" s="0" t="s">
        <v>3103</v>
      </c>
      <c r="D46" s="0" t="s">
        <v>3116</v>
      </c>
      <c r="E46" s="0" t="s">
        <v>3117</v>
      </c>
      <c r="F46" s="0" t="s">
        <v>3033</v>
      </c>
      <c r="G46" s="0" t="s">
        <v>1057</v>
      </c>
    </row>
    <row customHeight="1" ht="11.25">
      <c r="A47" s="0" t="s">
        <v>14</v>
      </c>
      <c r="B47" s="0" t="s">
        <v>3102</v>
      </c>
      <c r="C47" s="0" t="s">
        <v>3103</v>
      </c>
      <c r="D47" s="0" t="s">
        <v>3118</v>
      </c>
      <c r="E47" s="0" t="s">
        <v>3119</v>
      </c>
      <c r="F47" s="0" t="s">
        <v>3033</v>
      </c>
      <c r="G47" s="0" t="s">
        <v>1064</v>
      </c>
    </row>
    <row customHeight="1" ht="11.25">
      <c r="A48" s="0" t="s">
        <v>14</v>
      </c>
      <c r="B48" s="0" t="s">
        <v>3120</v>
      </c>
      <c r="C48" s="0" t="s">
        <v>3121</v>
      </c>
      <c r="D48" s="0" t="s">
        <v>3120</v>
      </c>
      <c r="E48" s="0" t="s">
        <v>3121</v>
      </c>
      <c r="F48" s="0" t="s">
        <v>3122</v>
      </c>
      <c r="G48" s="0" t="s">
        <v>1070</v>
      </c>
    </row>
    <row customHeight="1" ht="11.25">
      <c r="A49" s="0" t="s">
        <v>14</v>
      </c>
      <c r="B49" s="0" t="s">
        <v>3123</v>
      </c>
      <c r="C49" s="0" t="s">
        <v>3124</v>
      </c>
      <c r="D49" s="0" t="s">
        <v>3123</v>
      </c>
      <c r="E49" s="0" t="s">
        <v>3124</v>
      </c>
      <c r="F49" s="0" t="s">
        <v>3027</v>
      </c>
      <c r="G49" s="0" t="s">
        <v>1076</v>
      </c>
    </row>
    <row customHeight="1" ht="11.25">
      <c r="A50" s="0" t="s">
        <v>14</v>
      </c>
      <c r="B50" s="0" t="s">
        <v>3125</v>
      </c>
      <c r="C50" s="0" t="s">
        <v>3126</v>
      </c>
      <c r="D50" s="0" t="s">
        <v>3127</v>
      </c>
      <c r="E50" s="0" t="s">
        <v>3128</v>
      </c>
      <c r="F50" s="0" t="s">
        <v>3033</v>
      </c>
      <c r="G50" s="0" t="s">
        <v>1081</v>
      </c>
    </row>
    <row customHeight="1" ht="11.25">
      <c r="A51" s="0" t="s">
        <v>14</v>
      </c>
      <c r="B51" s="0" t="s">
        <v>3125</v>
      </c>
      <c r="C51" s="0" t="s">
        <v>3126</v>
      </c>
      <c r="D51" s="0" t="s">
        <v>3129</v>
      </c>
      <c r="E51" s="0" t="s">
        <v>3130</v>
      </c>
      <c r="F51" s="0" t="s">
        <v>3033</v>
      </c>
      <c r="G51" s="0" t="s">
        <v>1085</v>
      </c>
    </row>
    <row customHeight="1" ht="11.25">
      <c r="A52" s="0" t="s">
        <v>14</v>
      </c>
      <c r="B52" s="0" t="s">
        <v>3125</v>
      </c>
      <c r="C52" s="0" t="s">
        <v>3126</v>
      </c>
      <c r="D52" s="0" t="s">
        <v>3131</v>
      </c>
      <c r="E52" s="0" t="s">
        <v>3132</v>
      </c>
      <c r="F52" s="0" t="s">
        <v>3033</v>
      </c>
      <c r="G52" s="0" t="s">
        <v>1089</v>
      </c>
    </row>
    <row customHeight="1" ht="11.25">
      <c r="A53" s="0" t="s">
        <v>14</v>
      </c>
      <c r="B53" s="0" t="s">
        <v>3125</v>
      </c>
      <c r="C53" s="0" t="s">
        <v>3126</v>
      </c>
      <c r="D53" s="0" t="s">
        <v>3125</v>
      </c>
      <c r="E53" s="0" t="s">
        <v>3126</v>
      </c>
      <c r="F53" s="0" t="s">
        <v>3030</v>
      </c>
      <c r="G53" s="0" t="s">
        <v>1091</v>
      </c>
    </row>
    <row customHeight="1" ht="11.25">
      <c r="A54" s="0" t="s">
        <v>14</v>
      </c>
      <c r="B54" s="0" t="s">
        <v>3125</v>
      </c>
      <c r="C54" s="0" t="s">
        <v>3126</v>
      </c>
      <c r="D54" s="0" t="s">
        <v>3133</v>
      </c>
      <c r="E54" s="0" t="s">
        <v>3134</v>
      </c>
      <c r="F54" s="0" t="s">
        <v>3135</v>
      </c>
      <c r="G54" s="0" t="s">
        <v>1094</v>
      </c>
    </row>
    <row customHeight="1" ht="11.25">
      <c r="A55" s="0" t="s">
        <v>14</v>
      </c>
      <c r="B55" s="0" t="s">
        <v>3125</v>
      </c>
      <c r="C55" s="0" t="s">
        <v>3126</v>
      </c>
      <c r="D55" s="0" t="s">
        <v>3136</v>
      </c>
      <c r="E55" s="0" t="s">
        <v>3137</v>
      </c>
      <c r="F55" s="0" t="s">
        <v>3033</v>
      </c>
      <c r="G55" s="0" t="s">
        <v>1098</v>
      </c>
    </row>
    <row customHeight="1" ht="11.25">
      <c r="A56" s="0" t="s">
        <v>14</v>
      </c>
      <c r="B56" s="0" t="s">
        <v>3125</v>
      </c>
      <c r="C56" s="0" t="s">
        <v>3126</v>
      </c>
      <c r="D56" s="0" t="s">
        <v>3138</v>
      </c>
      <c r="E56" s="0" t="s">
        <v>3139</v>
      </c>
      <c r="F56" s="0" t="s">
        <v>3033</v>
      </c>
      <c r="G56" s="0" t="s">
        <v>1101</v>
      </c>
    </row>
    <row customHeight="1" ht="11.25">
      <c r="A57" s="0" t="s">
        <v>14</v>
      </c>
      <c r="B57" s="0" t="s">
        <v>3125</v>
      </c>
      <c r="C57" s="0" t="s">
        <v>3126</v>
      </c>
      <c r="D57" s="0" t="s">
        <v>3140</v>
      </c>
      <c r="E57" s="0" t="s">
        <v>3141</v>
      </c>
      <c r="F57" s="0" t="s">
        <v>3033</v>
      </c>
      <c r="G57" s="0" t="s">
        <v>1104</v>
      </c>
    </row>
    <row customHeight="1" ht="11.25">
      <c r="A58" s="0" t="s">
        <v>14</v>
      </c>
      <c r="B58" s="0" t="s">
        <v>3125</v>
      </c>
      <c r="C58" s="0" t="s">
        <v>3126</v>
      </c>
      <c r="D58" s="0" t="s">
        <v>3142</v>
      </c>
      <c r="E58" s="0" t="s">
        <v>3143</v>
      </c>
      <c r="F58" s="0" t="s">
        <v>3033</v>
      </c>
      <c r="G58" s="0" t="s">
        <v>1107</v>
      </c>
    </row>
    <row customHeight="1" ht="11.25">
      <c r="A59" s="0" t="s">
        <v>14</v>
      </c>
      <c r="B59" s="0" t="s">
        <v>3125</v>
      </c>
      <c r="C59" s="0" t="s">
        <v>3126</v>
      </c>
      <c r="D59" s="0" t="s">
        <v>3144</v>
      </c>
      <c r="E59" s="0" t="s">
        <v>3145</v>
      </c>
      <c r="F59" s="0" t="s">
        <v>3033</v>
      </c>
      <c r="G59" s="0" t="s">
        <v>1111</v>
      </c>
    </row>
    <row customHeight="1" ht="11.25">
      <c r="A60" s="0" t="s">
        <v>14</v>
      </c>
      <c r="B60" s="0" t="s">
        <v>3125</v>
      </c>
      <c r="C60" s="0" t="s">
        <v>3126</v>
      </c>
      <c r="D60" s="0" t="s">
        <v>3146</v>
      </c>
      <c r="E60" s="0" t="s">
        <v>3147</v>
      </c>
      <c r="F60" s="0" t="s">
        <v>3033</v>
      </c>
      <c r="G60" s="0" t="s">
        <v>1114</v>
      </c>
    </row>
    <row customHeight="1" ht="11.25">
      <c r="A61" s="0" t="s">
        <v>14</v>
      </c>
      <c r="B61" s="0" t="s">
        <v>3125</v>
      </c>
      <c r="C61" s="0" t="s">
        <v>3126</v>
      </c>
      <c r="D61" s="0" t="s">
        <v>3148</v>
      </c>
      <c r="E61" s="0" t="s">
        <v>3149</v>
      </c>
      <c r="F61" s="0" t="s">
        <v>3033</v>
      </c>
      <c r="G61" s="0" t="s">
        <v>3150</v>
      </c>
    </row>
    <row customHeight="1" ht="11.25">
      <c r="A62" s="0" t="s">
        <v>14</v>
      </c>
      <c r="B62" s="0" t="s">
        <v>3125</v>
      </c>
      <c r="C62" s="0" t="s">
        <v>3126</v>
      </c>
      <c r="D62" s="0" t="s">
        <v>3151</v>
      </c>
      <c r="E62" s="0" t="s">
        <v>3152</v>
      </c>
      <c r="F62" s="0" t="s">
        <v>3033</v>
      </c>
      <c r="G62" s="0" t="s">
        <v>3153</v>
      </c>
    </row>
    <row customHeight="1" ht="11.25">
      <c r="A63" s="0" t="s">
        <v>14</v>
      </c>
      <c r="B63" s="0" t="s">
        <v>3125</v>
      </c>
      <c r="C63" s="0" t="s">
        <v>3126</v>
      </c>
      <c r="D63" s="0" t="s">
        <v>3154</v>
      </c>
      <c r="E63" s="0" t="s">
        <v>3155</v>
      </c>
      <c r="F63" s="0" t="s">
        <v>3033</v>
      </c>
      <c r="G63" s="0" t="s">
        <v>3156</v>
      </c>
    </row>
    <row customHeight="1" ht="11.25">
      <c r="A64" s="0" t="s">
        <v>14</v>
      </c>
      <c r="B64" s="0" t="s">
        <v>3125</v>
      </c>
      <c r="C64" s="0" t="s">
        <v>3126</v>
      </c>
      <c r="D64" s="0" t="s">
        <v>3157</v>
      </c>
      <c r="E64" s="0" t="s">
        <v>3158</v>
      </c>
      <c r="F64" s="0" t="s">
        <v>3033</v>
      </c>
      <c r="G64" s="0" t="s">
        <v>3159</v>
      </c>
    </row>
    <row customHeight="1" ht="11.25">
      <c r="A65" s="0" t="s">
        <v>14</v>
      </c>
      <c r="B65" s="0" t="s">
        <v>3160</v>
      </c>
      <c r="C65" s="0" t="s">
        <v>3161</v>
      </c>
      <c r="D65" s="0" t="s">
        <v>3160</v>
      </c>
      <c r="E65" s="0" t="s">
        <v>3161</v>
      </c>
      <c r="F65" s="0" t="s">
        <v>3027</v>
      </c>
      <c r="G65" s="0" t="s">
        <v>3162</v>
      </c>
    </row>
    <row customHeight="1" ht="11.25">
      <c r="A66" s="0" t="s">
        <v>14</v>
      </c>
      <c r="B66" s="0" t="s">
        <v>3163</v>
      </c>
      <c r="C66" s="0" t="s">
        <v>3164</v>
      </c>
      <c r="D66" s="0" t="s">
        <v>3165</v>
      </c>
      <c r="E66" s="0" t="s">
        <v>3166</v>
      </c>
      <c r="F66" s="0" t="s">
        <v>3033</v>
      </c>
      <c r="G66" s="0" t="s">
        <v>3167</v>
      </c>
    </row>
    <row customHeight="1" ht="11.25">
      <c r="A67" s="0" t="s">
        <v>14</v>
      </c>
      <c r="B67" s="0" t="s">
        <v>3163</v>
      </c>
      <c r="C67" s="0" t="s">
        <v>3164</v>
      </c>
      <c r="D67" s="0" t="s">
        <v>3163</v>
      </c>
      <c r="E67" s="0" t="s">
        <v>3164</v>
      </c>
      <c r="F67" s="0" t="s">
        <v>3030</v>
      </c>
      <c r="G67" s="0" t="s">
        <v>1330</v>
      </c>
    </row>
    <row customHeight="1" ht="11.25">
      <c r="A68" s="0" t="s">
        <v>14</v>
      </c>
      <c r="B68" s="0" t="s">
        <v>3163</v>
      </c>
      <c r="C68" s="0" t="s">
        <v>3164</v>
      </c>
      <c r="D68" s="0" t="s">
        <v>3168</v>
      </c>
      <c r="E68" s="0" t="s">
        <v>3169</v>
      </c>
      <c r="F68" s="0" t="s">
        <v>3135</v>
      </c>
      <c r="G68" s="0" t="s">
        <v>3170</v>
      </c>
    </row>
    <row customHeight="1" ht="11.25">
      <c r="A69" s="0" t="s">
        <v>14</v>
      </c>
      <c r="B69" s="0" t="s">
        <v>3163</v>
      </c>
      <c r="C69" s="0" t="s">
        <v>3164</v>
      </c>
      <c r="D69" s="0" t="s">
        <v>3171</v>
      </c>
      <c r="E69" s="0" t="s">
        <v>3172</v>
      </c>
      <c r="F69" s="0" t="s">
        <v>3033</v>
      </c>
      <c r="G69" s="0" t="s">
        <v>1567</v>
      </c>
    </row>
    <row customHeight="1" ht="11.25">
      <c r="A70" s="0" t="s">
        <v>14</v>
      </c>
      <c r="B70" s="0" t="s">
        <v>3163</v>
      </c>
      <c r="C70" s="0" t="s">
        <v>3164</v>
      </c>
      <c r="D70" s="0" t="s">
        <v>3173</v>
      </c>
      <c r="E70" s="0" t="s">
        <v>3174</v>
      </c>
      <c r="F70" s="0" t="s">
        <v>3033</v>
      </c>
      <c r="G70" s="0" t="s">
        <v>3175</v>
      </c>
    </row>
    <row customHeight="1" ht="11.25">
      <c r="A71" s="0" t="s">
        <v>14</v>
      </c>
      <c r="B71" s="0" t="s">
        <v>3163</v>
      </c>
      <c r="C71" s="0" t="s">
        <v>3164</v>
      </c>
      <c r="D71" s="0" t="s">
        <v>3176</v>
      </c>
      <c r="E71" s="0" t="s">
        <v>3177</v>
      </c>
      <c r="F71" s="0" t="s">
        <v>3033</v>
      </c>
      <c r="G71" s="0" t="s">
        <v>3178</v>
      </c>
    </row>
    <row customHeight="1" ht="11.25">
      <c r="A72" s="0" t="s">
        <v>14</v>
      </c>
      <c r="B72" s="0" t="s">
        <v>3163</v>
      </c>
      <c r="C72" s="0" t="s">
        <v>3164</v>
      </c>
      <c r="D72" s="0" t="s">
        <v>3179</v>
      </c>
      <c r="E72" s="0" t="s">
        <v>3180</v>
      </c>
      <c r="F72" s="0" t="s">
        <v>3033</v>
      </c>
      <c r="G72" s="0" t="s">
        <v>3181</v>
      </c>
    </row>
    <row customHeight="1" ht="11.25">
      <c r="A73" s="0" t="s">
        <v>14</v>
      </c>
      <c r="B73" s="0" t="s">
        <v>3163</v>
      </c>
      <c r="C73" s="0" t="s">
        <v>3164</v>
      </c>
      <c r="D73" s="0" t="s">
        <v>3182</v>
      </c>
      <c r="E73" s="0" t="s">
        <v>3183</v>
      </c>
      <c r="F73" s="0" t="s">
        <v>3033</v>
      </c>
      <c r="G73" s="0" t="s">
        <v>3184</v>
      </c>
    </row>
    <row customHeight="1" ht="11.25">
      <c r="A74" s="0" t="s">
        <v>14</v>
      </c>
      <c r="B74" s="0" t="s">
        <v>3163</v>
      </c>
      <c r="C74" s="0" t="s">
        <v>3164</v>
      </c>
      <c r="D74" s="0" t="s">
        <v>3185</v>
      </c>
      <c r="E74" s="0" t="s">
        <v>3186</v>
      </c>
      <c r="F74" s="0" t="s">
        <v>3033</v>
      </c>
      <c r="G74" s="0" t="s">
        <v>3187</v>
      </c>
    </row>
    <row customHeight="1" ht="11.25">
      <c r="A75" s="0" t="s">
        <v>14</v>
      </c>
      <c r="B75" s="0" t="s">
        <v>3163</v>
      </c>
      <c r="C75" s="0" t="s">
        <v>3164</v>
      </c>
      <c r="D75" s="0" t="s">
        <v>3188</v>
      </c>
      <c r="E75" s="0" t="s">
        <v>3189</v>
      </c>
      <c r="F75" s="0" t="s">
        <v>3033</v>
      </c>
      <c r="G75" s="0" t="s">
        <v>3190</v>
      </c>
    </row>
    <row customHeight="1" ht="11.25">
      <c r="A76" s="0" t="s">
        <v>14</v>
      </c>
      <c r="B76" s="0" t="s">
        <v>3163</v>
      </c>
      <c r="C76" s="0" t="s">
        <v>3164</v>
      </c>
      <c r="D76" s="0" t="s">
        <v>3191</v>
      </c>
      <c r="E76" s="0" t="s">
        <v>3192</v>
      </c>
      <c r="F76" s="0" t="s">
        <v>3033</v>
      </c>
      <c r="G76" s="0" t="s">
        <v>3193</v>
      </c>
    </row>
    <row customHeight="1" ht="11.25">
      <c r="A77" s="0" t="s">
        <v>14</v>
      </c>
      <c r="B77" s="0" t="s">
        <v>3163</v>
      </c>
      <c r="C77" s="0" t="s">
        <v>3164</v>
      </c>
      <c r="D77" s="0" t="s">
        <v>3194</v>
      </c>
      <c r="E77" s="0" t="s">
        <v>3195</v>
      </c>
      <c r="F77" s="0" t="s">
        <v>3033</v>
      </c>
      <c r="G77" s="0" t="s">
        <v>3196</v>
      </c>
    </row>
    <row customHeight="1" ht="11.25">
      <c r="A78" s="0" t="s">
        <v>14</v>
      </c>
      <c r="B78" s="0" t="s">
        <v>3163</v>
      </c>
      <c r="C78" s="0" t="s">
        <v>3164</v>
      </c>
      <c r="D78" s="0" t="s">
        <v>3197</v>
      </c>
      <c r="E78" s="0" t="s">
        <v>3198</v>
      </c>
      <c r="F78" s="0" t="s">
        <v>3033</v>
      </c>
      <c r="G78" s="0" t="s">
        <v>3199</v>
      </c>
    </row>
    <row customHeight="1" ht="11.25">
      <c r="A79" s="0" t="s">
        <v>14</v>
      </c>
      <c r="B79" s="0" t="s">
        <v>3163</v>
      </c>
      <c r="C79" s="0" t="s">
        <v>3164</v>
      </c>
      <c r="D79" s="0" t="s">
        <v>3200</v>
      </c>
      <c r="E79" s="0" t="s">
        <v>3201</v>
      </c>
      <c r="F79" s="0" t="s">
        <v>3033</v>
      </c>
      <c r="G79" s="0" t="s">
        <v>3202</v>
      </c>
    </row>
    <row customHeight="1" ht="11.25">
      <c r="A80" s="0" t="s">
        <v>14</v>
      </c>
      <c r="B80" s="0" t="s">
        <v>3163</v>
      </c>
      <c r="C80" s="0" t="s">
        <v>3164</v>
      </c>
      <c r="D80" s="0" t="s">
        <v>3203</v>
      </c>
      <c r="E80" s="0" t="s">
        <v>3204</v>
      </c>
      <c r="F80" s="0" t="s">
        <v>3033</v>
      </c>
      <c r="G80" s="0" t="s">
        <v>3205</v>
      </c>
    </row>
    <row customHeight="1" ht="11.25">
      <c r="A81" s="0" t="s">
        <v>14</v>
      </c>
      <c r="B81" s="0" t="s">
        <v>3206</v>
      </c>
      <c r="C81" s="0" t="s">
        <v>3207</v>
      </c>
      <c r="D81" s="0" t="s">
        <v>3206</v>
      </c>
      <c r="E81" s="0" t="s">
        <v>3207</v>
      </c>
      <c r="F81" s="0" t="s">
        <v>3122</v>
      </c>
      <c r="G81" s="0" t="s">
        <v>3208</v>
      </c>
    </row>
    <row customHeight="1" ht="11.25">
      <c r="A82" s="0" t="s">
        <v>14</v>
      </c>
      <c r="B82" s="0" t="s">
        <v>3209</v>
      </c>
      <c r="C82" s="0" t="s">
        <v>3210</v>
      </c>
      <c r="D82" s="0" t="s">
        <v>3209</v>
      </c>
      <c r="E82" s="0" t="s">
        <v>3210</v>
      </c>
      <c r="F82" s="0" t="s">
        <v>3027</v>
      </c>
      <c r="G82" s="0" t="s">
        <v>3211</v>
      </c>
    </row>
    <row customHeight="1" ht="11.25">
      <c r="A83" s="0" t="s">
        <v>14</v>
      </c>
      <c r="B83" s="0" t="s">
        <v>3212</v>
      </c>
      <c r="C83" s="0" t="s">
        <v>3213</v>
      </c>
      <c r="D83" s="0" t="s">
        <v>3129</v>
      </c>
      <c r="E83" s="0" t="s">
        <v>3214</v>
      </c>
      <c r="F83" s="0" t="s">
        <v>3033</v>
      </c>
      <c r="G83" s="0" t="s">
        <v>3215</v>
      </c>
    </row>
    <row customHeight="1" ht="11.25">
      <c r="A84" s="0" t="s">
        <v>14</v>
      </c>
      <c r="B84" s="0" t="s">
        <v>3212</v>
      </c>
      <c r="C84" s="0" t="s">
        <v>3213</v>
      </c>
      <c r="D84" s="0" t="s">
        <v>3216</v>
      </c>
      <c r="E84" s="0" t="s">
        <v>3217</v>
      </c>
      <c r="F84" s="0" t="s">
        <v>3033</v>
      </c>
      <c r="G84" s="0" t="s">
        <v>3218</v>
      </c>
    </row>
    <row customHeight="1" ht="11.25">
      <c r="A85" s="0" t="s">
        <v>14</v>
      </c>
      <c r="B85" s="0" t="s">
        <v>3212</v>
      </c>
      <c r="C85" s="0" t="s">
        <v>3213</v>
      </c>
      <c r="D85" s="0" t="s">
        <v>3212</v>
      </c>
      <c r="E85" s="0" t="s">
        <v>3213</v>
      </c>
      <c r="F85" s="0" t="s">
        <v>3030</v>
      </c>
      <c r="G85" s="0" t="s">
        <v>3219</v>
      </c>
    </row>
    <row customHeight="1" ht="11.25">
      <c r="A86" s="0" t="s">
        <v>14</v>
      </c>
      <c r="B86" s="0" t="s">
        <v>3212</v>
      </c>
      <c r="C86" s="0" t="s">
        <v>3213</v>
      </c>
      <c r="D86" s="0" t="s">
        <v>3220</v>
      </c>
      <c r="E86" s="0" t="s">
        <v>3221</v>
      </c>
      <c r="F86" s="0" t="s">
        <v>3033</v>
      </c>
      <c r="G86" s="0" t="s">
        <v>3222</v>
      </c>
    </row>
    <row customHeight="1" ht="11.25">
      <c r="A87" s="0" t="s">
        <v>14</v>
      </c>
      <c r="B87" s="0" t="s">
        <v>3212</v>
      </c>
      <c r="C87" s="0" t="s">
        <v>3213</v>
      </c>
      <c r="D87" s="0" t="s">
        <v>3223</v>
      </c>
      <c r="E87" s="0" t="s">
        <v>3224</v>
      </c>
      <c r="F87" s="0" t="s">
        <v>3033</v>
      </c>
      <c r="G87" s="0" t="s">
        <v>3225</v>
      </c>
    </row>
    <row customHeight="1" ht="11.25">
      <c r="A88" s="0" t="s">
        <v>14</v>
      </c>
      <c r="B88" s="0" t="s">
        <v>3212</v>
      </c>
      <c r="C88" s="0" t="s">
        <v>3213</v>
      </c>
      <c r="D88" s="0" t="s">
        <v>3226</v>
      </c>
      <c r="E88" s="0" t="s">
        <v>3227</v>
      </c>
      <c r="F88" s="0" t="s">
        <v>3033</v>
      </c>
      <c r="G88" s="0" t="s">
        <v>3228</v>
      </c>
    </row>
    <row customHeight="1" ht="11.25">
      <c r="A89" s="0" t="s">
        <v>14</v>
      </c>
      <c r="B89" s="0" t="s">
        <v>3212</v>
      </c>
      <c r="C89" s="0" t="s">
        <v>3213</v>
      </c>
      <c r="D89" s="0" t="s">
        <v>3229</v>
      </c>
      <c r="E89" s="0" t="s">
        <v>3230</v>
      </c>
      <c r="F89" s="0" t="s">
        <v>3033</v>
      </c>
      <c r="G89" s="0" t="s">
        <v>3231</v>
      </c>
    </row>
    <row customHeight="1" ht="11.25">
      <c r="A90" s="0" t="s">
        <v>14</v>
      </c>
      <c r="B90" s="0" t="s">
        <v>3212</v>
      </c>
      <c r="C90" s="0" t="s">
        <v>3213</v>
      </c>
      <c r="D90" s="0" t="s">
        <v>3232</v>
      </c>
      <c r="E90" s="0" t="s">
        <v>3233</v>
      </c>
      <c r="F90" s="0" t="s">
        <v>3033</v>
      </c>
      <c r="G90" s="0" t="s">
        <v>3234</v>
      </c>
    </row>
    <row customHeight="1" ht="11.25">
      <c r="A91" s="0" t="s">
        <v>14</v>
      </c>
      <c r="B91" s="0" t="s">
        <v>3212</v>
      </c>
      <c r="C91" s="0" t="s">
        <v>3213</v>
      </c>
      <c r="D91" s="0" t="s">
        <v>3235</v>
      </c>
      <c r="E91" s="0" t="s">
        <v>3236</v>
      </c>
      <c r="F91" s="0" t="s">
        <v>3033</v>
      </c>
      <c r="G91" s="0" t="s">
        <v>3237</v>
      </c>
    </row>
    <row customHeight="1" ht="11.25">
      <c r="A92" s="0" t="s">
        <v>14</v>
      </c>
      <c r="B92" s="0" t="s">
        <v>3212</v>
      </c>
      <c r="C92" s="0" t="s">
        <v>3213</v>
      </c>
      <c r="D92" s="0" t="s">
        <v>3238</v>
      </c>
      <c r="E92" s="0" t="s">
        <v>3239</v>
      </c>
      <c r="F92" s="0" t="s">
        <v>3033</v>
      </c>
      <c r="G92" s="0" t="s">
        <v>3240</v>
      </c>
    </row>
    <row customHeight="1" ht="11.25">
      <c r="A93" s="0" t="s">
        <v>14</v>
      </c>
      <c r="B93" s="0" t="s">
        <v>3212</v>
      </c>
      <c r="C93" s="0" t="s">
        <v>3213</v>
      </c>
      <c r="D93" s="0" t="s">
        <v>3241</v>
      </c>
      <c r="E93" s="0" t="s">
        <v>3242</v>
      </c>
      <c r="F93" s="0" t="s">
        <v>3033</v>
      </c>
      <c r="G93" s="0" t="s">
        <v>3243</v>
      </c>
    </row>
    <row customHeight="1" ht="11.25">
      <c r="A94" s="0" t="s">
        <v>14</v>
      </c>
      <c r="B94" s="0" t="s">
        <v>3212</v>
      </c>
      <c r="C94" s="0" t="s">
        <v>3213</v>
      </c>
      <c r="D94" s="0" t="s">
        <v>3244</v>
      </c>
      <c r="E94" s="0" t="s">
        <v>3245</v>
      </c>
      <c r="F94" s="0" t="s">
        <v>3033</v>
      </c>
      <c r="G94" s="0" t="s">
        <v>3246</v>
      </c>
    </row>
    <row customHeight="1" ht="11.25">
      <c r="A95" s="0" t="s">
        <v>14</v>
      </c>
      <c r="B95" s="0" t="s">
        <v>3212</v>
      </c>
      <c r="C95" s="0" t="s">
        <v>3213</v>
      </c>
      <c r="D95" s="0" t="s">
        <v>3247</v>
      </c>
      <c r="E95" s="0" t="s">
        <v>3248</v>
      </c>
      <c r="F95" s="0" t="s">
        <v>3033</v>
      </c>
      <c r="G95" s="0" t="s">
        <v>3249</v>
      </c>
    </row>
    <row customHeight="1" ht="11.25">
      <c r="A96" s="0" t="s">
        <v>14</v>
      </c>
      <c r="B96" s="0" t="s">
        <v>3212</v>
      </c>
      <c r="C96" s="0" t="s">
        <v>3213</v>
      </c>
      <c r="D96" s="0" t="s">
        <v>3250</v>
      </c>
      <c r="E96" s="0" t="s">
        <v>3251</v>
      </c>
      <c r="F96" s="0" t="s">
        <v>3033</v>
      </c>
      <c r="G96" s="0" t="s">
        <v>3252</v>
      </c>
    </row>
    <row customHeight="1" ht="11.25">
      <c r="A97" s="0" t="s">
        <v>14</v>
      </c>
      <c r="B97" s="0" t="s">
        <v>3212</v>
      </c>
      <c r="C97" s="0" t="s">
        <v>3213</v>
      </c>
      <c r="D97" s="0" t="s">
        <v>3253</v>
      </c>
      <c r="E97" s="0" t="s">
        <v>3254</v>
      </c>
      <c r="F97" s="0" t="s">
        <v>3033</v>
      </c>
      <c r="G97" s="0" t="s">
        <v>3255</v>
      </c>
    </row>
    <row customHeight="1" ht="11.25">
      <c r="A98" s="0" t="s">
        <v>14</v>
      </c>
      <c r="B98" s="0" t="s">
        <v>3256</v>
      </c>
      <c r="C98" s="0" t="s">
        <v>3257</v>
      </c>
      <c r="D98" s="0" t="s">
        <v>3256</v>
      </c>
      <c r="E98" s="0" t="s">
        <v>3257</v>
      </c>
      <c r="F98" s="0" t="s">
        <v>3122</v>
      </c>
      <c r="G98" s="0" t="s">
        <v>3258</v>
      </c>
    </row>
    <row customHeight="1" ht="11.25">
      <c r="A99" s="0" t="s">
        <v>14</v>
      </c>
      <c r="B99" s="0" t="s">
        <v>3259</v>
      </c>
      <c r="C99" s="0" t="s">
        <v>3260</v>
      </c>
      <c r="D99" s="0" t="s">
        <v>3259</v>
      </c>
      <c r="E99" s="0" t="s">
        <v>3260</v>
      </c>
      <c r="F99" s="0" t="s">
        <v>3122</v>
      </c>
      <c r="G99" s="0" t="s">
        <v>3261</v>
      </c>
    </row>
    <row customHeight="1" ht="11.25">
      <c r="A100" s="0" t="s">
        <v>14</v>
      </c>
      <c r="B100" s="0" t="s">
        <v>99</v>
      </c>
      <c r="C100" s="0" t="s">
        <v>100</v>
      </c>
      <c r="D100" s="0" t="s">
        <v>99</v>
      </c>
      <c r="E100" s="0" t="s">
        <v>100</v>
      </c>
      <c r="F100" s="0" t="s">
        <v>3122</v>
      </c>
      <c r="G100" s="0" t="s">
        <v>98</v>
      </c>
    </row>
    <row customHeight="1" ht="11.25">
      <c r="A101" s="0" t="s">
        <v>14</v>
      </c>
      <c r="B101" s="0" t="s">
        <v>3262</v>
      </c>
      <c r="C101" s="0" t="s">
        <v>3263</v>
      </c>
      <c r="D101" s="0" t="s">
        <v>3262</v>
      </c>
      <c r="E101" s="0" t="s">
        <v>3263</v>
      </c>
      <c r="F101" s="0" t="s">
        <v>3122</v>
      </c>
      <c r="G101" s="0" t="s">
        <v>3264</v>
      </c>
    </row>
    <row customHeight="1" ht="11.25">
      <c r="A102" s="0" t="s">
        <v>14</v>
      </c>
      <c r="B102" s="0" t="s">
        <v>3265</v>
      </c>
      <c r="C102" s="0" t="s">
        <v>3266</v>
      </c>
      <c r="D102" s="0" t="s">
        <v>3265</v>
      </c>
      <c r="E102" s="0" t="s">
        <v>3266</v>
      </c>
      <c r="F102" s="0" t="s">
        <v>3122</v>
      </c>
      <c r="G102" s="0" t="s">
        <v>3267</v>
      </c>
    </row>
    <row customHeight="1" ht="11.25">
      <c r="A103" s="0" t="s">
        <v>14</v>
      </c>
      <c r="B103" s="0" t="s">
        <v>3268</v>
      </c>
      <c r="C103" s="0" t="s">
        <v>3269</v>
      </c>
      <c r="D103" s="0" t="s">
        <v>3268</v>
      </c>
      <c r="E103" s="0" t="s">
        <v>3269</v>
      </c>
      <c r="F103" s="0" t="s">
        <v>3122</v>
      </c>
      <c r="G103" s="0" t="s">
        <v>3270</v>
      </c>
    </row>
    <row customHeight="1" ht="11.25">
      <c r="A104" s="0" t="s">
        <v>14</v>
      </c>
      <c r="B104" s="0" t="s">
        <v>3271</v>
      </c>
      <c r="C104" s="0" t="s">
        <v>3272</v>
      </c>
      <c r="D104" s="0" t="s">
        <v>3271</v>
      </c>
      <c r="E104" s="0" t="s">
        <v>3272</v>
      </c>
      <c r="F104" s="0" t="s">
        <v>3122</v>
      </c>
      <c r="G104" s="0" t="s">
        <v>3273</v>
      </c>
    </row>
    <row customHeight="1" ht="11.25">
      <c r="A105" s="0" t="s">
        <v>14</v>
      </c>
      <c r="B105" s="0" t="s">
        <v>3274</v>
      </c>
      <c r="C105" s="0" t="s">
        <v>3275</v>
      </c>
      <c r="D105" s="0" t="s">
        <v>3274</v>
      </c>
      <c r="E105" s="0" t="s">
        <v>3275</v>
      </c>
      <c r="F105" s="0" t="s">
        <v>3027</v>
      </c>
      <c r="G105" s="0" t="s">
        <v>3276</v>
      </c>
    </row>
    <row customHeight="1" ht="11.25">
      <c r="A106" s="0" t="s">
        <v>14</v>
      </c>
      <c r="B106" s="0" t="s">
        <v>3277</v>
      </c>
      <c r="C106" s="0" t="s">
        <v>3278</v>
      </c>
      <c r="D106" s="0" t="s">
        <v>3277</v>
      </c>
      <c r="E106" s="0" t="s">
        <v>3278</v>
      </c>
      <c r="F106" s="0" t="s">
        <v>3030</v>
      </c>
      <c r="G106" s="0" t="s">
        <v>3279</v>
      </c>
    </row>
    <row customHeight="1" ht="11.25">
      <c r="A107" s="0" t="s">
        <v>14</v>
      </c>
      <c r="B107" s="0" t="s">
        <v>3277</v>
      </c>
      <c r="C107" s="0" t="s">
        <v>3278</v>
      </c>
      <c r="D107" s="0" t="s">
        <v>3280</v>
      </c>
      <c r="E107" s="0" t="s">
        <v>3281</v>
      </c>
      <c r="F107" s="0" t="s">
        <v>3033</v>
      </c>
      <c r="G107" s="0" t="s">
        <v>3282</v>
      </c>
    </row>
    <row customHeight="1" ht="11.25">
      <c r="A108" s="0" t="s">
        <v>14</v>
      </c>
      <c r="B108" s="0" t="s">
        <v>3277</v>
      </c>
      <c r="C108" s="0" t="s">
        <v>3278</v>
      </c>
      <c r="D108" s="0" t="s">
        <v>3283</v>
      </c>
      <c r="E108" s="0" t="s">
        <v>3284</v>
      </c>
      <c r="F108" s="0" t="s">
        <v>3033</v>
      </c>
      <c r="G108" s="0" t="s">
        <v>3285</v>
      </c>
    </row>
    <row customHeight="1" ht="11.25">
      <c r="A109" s="0" t="s">
        <v>14</v>
      </c>
      <c r="B109" s="0" t="s">
        <v>3277</v>
      </c>
      <c r="C109" s="0" t="s">
        <v>3278</v>
      </c>
      <c r="D109" s="0" t="s">
        <v>3286</v>
      </c>
      <c r="E109" s="0" t="s">
        <v>3287</v>
      </c>
      <c r="F109" s="0" t="s">
        <v>3033</v>
      </c>
      <c r="G109" s="0" t="s">
        <v>3288</v>
      </c>
    </row>
    <row customHeight="1" ht="11.25">
      <c r="A110" s="0" t="s">
        <v>14</v>
      </c>
      <c r="B110" s="0" t="s">
        <v>3277</v>
      </c>
      <c r="C110" s="0" t="s">
        <v>3278</v>
      </c>
      <c r="D110" s="0" t="s">
        <v>3289</v>
      </c>
      <c r="E110" s="0" t="s">
        <v>3290</v>
      </c>
      <c r="F110" s="0" t="s">
        <v>3033</v>
      </c>
      <c r="G110" s="0" t="s">
        <v>3291</v>
      </c>
    </row>
    <row customHeight="1" ht="11.25">
      <c r="A111" s="0" t="s">
        <v>14</v>
      </c>
      <c r="B111" s="0" t="s">
        <v>3277</v>
      </c>
      <c r="C111" s="0" t="s">
        <v>3278</v>
      </c>
      <c r="D111" s="0" t="s">
        <v>3292</v>
      </c>
      <c r="E111" s="0" t="s">
        <v>3293</v>
      </c>
      <c r="F111" s="0" t="s">
        <v>3033</v>
      </c>
      <c r="G111" s="0" t="s">
        <v>3294</v>
      </c>
    </row>
    <row customHeight="1" ht="11.25">
      <c r="A112" s="0" t="s">
        <v>14</v>
      </c>
      <c r="B112" s="0" t="s">
        <v>3277</v>
      </c>
      <c r="C112" s="0" t="s">
        <v>3278</v>
      </c>
      <c r="D112" s="0" t="s">
        <v>3295</v>
      </c>
      <c r="E112" s="0" t="s">
        <v>3296</v>
      </c>
      <c r="F112" s="0" t="s">
        <v>3033</v>
      </c>
      <c r="G112" s="0" t="s">
        <v>3297</v>
      </c>
    </row>
    <row customHeight="1" ht="11.25">
      <c r="A113" s="0" t="s">
        <v>14</v>
      </c>
      <c r="B113" s="0" t="s">
        <v>3277</v>
      </c>
      <c r="C113" s="0" t="s">
        <v>3278</v>
      </c>
      <c r="D113" s="0" t="s">
        <v>3298</v>
      </c>
      <c r="E113" s="0" t="s">
        <v>3299</v>
      </c>
      <c r="F113" s="0" t="s">
        <v>3033</v>
      </c>
      <c r="G113" s="0" t="s">
        <v>3300</v>
      </c>
    </row>
    <row customHeight="1" ht="11.25">
      <c r="A114" s="0" t="s">
        <v>14</v>
      </c>
      <c r="B114" s="0" t="s">
        <v>3277</v>
      </c>
      <c r="C114" s="0" t="s">
        <v>3278</v>
      </c>
      <c r="D114" s="0" t="s">
        <v>3301</v>
      </c>
      <c r="E114" s="0" t="s">
        <v>3302</v>
      </c>
      <c r="F114" s="0" t="s">
        <v>3033</v>
      </c>
      <c r="G114" s="0" t="s">
        <v>3303</v>
      </c>
    </row>
    <row customHeight="1" ht="11.25">
      <c r="A115" s="0" t="s">
        <v>14</v>
      </c>
      <c r="B115" s="0" t="s">
        <v>3304</v>
      </c>
      <c r="C115" s="0" t="s">
        <v>3305</v>
      </c>
      <c r="D115" s="0" t="s">
        <v>3304</v>
      </c>
      <c r="E115" s="0" t="s">
        <v>3305</v>
      </c>
      <c r="F115" s="0" t="s">
        <v>3122</v>
      </c>
      <c r="G115" s="0" t="s">
        <v>3306</v>
      </c>
    </row>
    <row customHeight="1" ht="11.25">
      <c r="A116" s="0" t="s">
        <v>14</v>
      </c>
      <c r="B116" s="0" t="s">
        <v>3307</v>
      </c>
      <c r="C116" s="0" t="s">
        <v>3308</v>
      </c>
      <c r="D116" s="0" t="s">
        <v>3307</v>
      </c>
      <c r="E116" s="0" t="s">
        <v>3308</v>
      </c>
      <c r="F116" s="0" t="s">
        <v>3027</v>
      </c>
      <c r="G116" s="0" t="s">
        <v>3309</v>
      </c>
    </row>
    <row customHeight="1" ht="11.25">
      <c r="A117" s="0" t="s">
        <v>14</v>
      </c>
      <c r="B117" s="0" t="s">
        <v>3310</v>
      </c>
      <c r="C117" s="0" t="s">
        <v>3311</v>
      </c>
      <c r="D117" s="0" t="s">
        <v>3312</v>
      </c>
      <c r="E117" s="0" t="s">
        <v>3313</v>
      </c>
      <c r="F117" s="0" t="s">
        <v>3135</v>
      </c>
      <c r="G117" s="0" t="s">
        <v>3314</v>
      </c>
    </row>
    <row customHeight="1" ht="11.25">
      <c r="A118" s="0" t="s">
        <v>14</v>
      </c>
      <c r="B118" s="0" t="s">
        <v>3310</v>
      </c>
      <c r="C118" s="0" t="s">
        <v>3311</v>
      </c>
      <c r="D118" s="0" t="s">
        <v>3310</v>
      </c>
      <c r="E118" s="0" t="s">
        <v>3311</v>
      </c>
      <c r="F118" s="0" t="s">
        <v>3030</v>
      </c>
      <c r="G118" s="0" t="s">
        <v>3315</v>
      </c>
    </row>
    <row customHeight="1" ht="11.25">
      <c r="A119" s="0" t="s">
        <v>14</v>
      </c>
      <c r="B119" s="0" t="s">
        <v>3310</v>
      </c>
      <c r="C119" s="0" t="s">
        <v>3311</v>
      </c>
      <c r="D119" s="0" t="s">
        <v>3316</v>
      </c>
      <c r="E119" s="0" t="s">
        <v>3317</v>
      </c>
      <c r="F119" s="0" t="s">
        <v>3033</v>
      </c>
      <c r="G119" s="0" t="s">
        <v>3318</v>
      </c>
    </row>
    <row customHeight="1" ht="11.25">
      <c r="A120" s="0" t="s">
        <v>14</v>
      </c>
      <c r="B120" s="0" t="s">
        <v>3310</v>
      </c>
      <c r="C120" s="0" t="s">
        <v>3311</v>
      </c>
      <c r="D120" s="0" t="s">
        <v>3319</v>
      </c>
      <c r="E120" s="0" t="s">
        <v>3320</v>
      </c>
      <c r="F120" s="0" t="s">
        <v>3033</v>
      </c>
      <c r="G120" s="0" t="s">
        <v>3321</v>
      </c>
    </row>
    <row customHeight="1" ht="11.25">
      <c r="A121" s="0" t="s">
        <v>14</v>
      </c>
      <c r="B121" s="0" t="s">
        <v>3310</v>
      </c>
      <c r="C121" s="0" t="s">
        <v>3311</v>
      </c>
      <c r="D121" s="0" t="s">
        <v>3322</v>
      </c>
      <c r="E121" s="0" t="s">
        <v>3323</v>
      </c>
      <c r="F121" s="0" t="s">
        <v>3033</v>
      </c>
      <c r="G121" s="0" t="s">
        <v>3324</v>
      </c>
    </row>
    <row customHeight="1" ht="11.25">
      <c r="A122" s="0" t="s">
        <v>14</v>
      </c>
      <c r="B122" s="0" t="s">
        <v>3310</v>
      </c>
      <c r="C122" s="0" t="s">
        <v>3311</v>
      </c>
      <c r="D122" s="0" t="s">
        <v>3325</v>
      </c>
      <c r="E122" s="0" t="s">
        <v>3326</v>
      </c>
      <c r="F122" s="0" t="s">
        <v>3033</v>
      </c>
      <c r="G122" s="0" t="s">
        <v>3327</v>
      </c>
    </row>
    <row customHeight="1" ht="11.25">
      <c r="A123" s="0" t="s">
        <v>14</v>
      </c>
      <c r="B123" s="0" t="s">
        <v>3310</v>
      </c>
      <c r="C123" s="0" t="s">
        <v>3311</v>
      </c>
      <c r="D123" s="0" t="s">
        <v>3328</v>
      </c>
      <c r="E123" s="0" t="s">
        <v>3329</v>
      </c>
      <c r="F123" s="0" t="s">
        <v>3033</v>
      </c>
      <c r="G123" s="0" t="s">
        <v>3330</v>
      </c>
    </row>
    <row customHeight="1" ht="11.25">
      <c r="A124" s="0" t="s">
        <v>14</v>
      </c>
      <c r="B124" s="0" t="s">
        <v>3310</v>
      </c>
      <c r="C124" s="0" t="s">
        <v>3311</v>
      </c>
      <c r="D124" s="0" t="s">
        <v>3331</v>
      </c>
      <c r="E124" s="0" t="s">
        <v>3332</v>
      </c>
      <c r="F124" s="0" t="s">
        <v>3333</v>
      </c>
      <c r="G124" s="0" t="s">
        <v>3334</v>
      </c>
    </row>
    <row customHeight="1" ht="11.25">
      <c r="A125" s="0" t="s">
        <v>14</v>
      </c>
      <c r="B125" s="0" t="s">
        <v>3310</v>
      </c>
      <c r="C125" s="0" t="s">
        <v>3311</v>
      </c>
      <c r="D125" s="0" t="s">
        <v>3335</v>
      </c>
      <c r="E125" s="0" t="s">
        <v>3336</v>
      </c>
      <c r="F125" s="0" t="s">
        <v>3333</v>
      </c>
      <c r="G125" s="0" t="s">
        <v>3337</v>
      </c>
    </row>
    <row customHeight="1" ht="11.25">
      <c r="A126" s="0" t="s">
        <v>14</v>
      </c>
      <c r="B126" s="0" t="s">
        <v>3310</v>
      </c>
      <c r="C126" s="0" t="s">
        <v>3311</v>
      </c>
      <c r="D126" s="0" t="s">
        <v>3338</v>
      </c>
      <c r="E126" s="0" t="s">
        <v>3339</v>
      </c>
      <c r="F126" s="0" t="s">
        <v>3033</v>
      </c>
      <c r="G126" s="0" t="s">
        <v>3340</v>
      </c>
    </row>
    <row customHeight="1" ht="11.25">
      <c r="A127" s="0" t="s">
        <v>14</v>
      </c>
      <c r="B127" s="0" t="s">
        <v>3310</v>
      </c>
      <c r="C127" s="0" t="s">
        <v>3311</v>
      </c>
      <c r="D127" s="0" t="s">
        <v>3341</v>
      </c>
      <c r="E127" s="0" t="s">
        <v>3342</v>
      </c>
      <c r="F127" s="0" t="s">
        <v>3033</v>
      </c>
      <c r="G127" s="0" t="s">
        <v>3343</v>
      </c>
    </row>
    <row customHeight="1" ht="11.25">
      <c r="A128" s="0" t="s">
        <v>14</v>
      </c>
      <c r="B128" s="0" t="s">
        <v>3310</v>
      </c>
      <c r="C128" s="0" t="s">
        <v>3311</v>
      </c>
      <c r="D128" s="0" t="s">
        <v>3344</v>
      </c>
      <c r="E128" s="0" t="s">
        <v>3345</v>
      </c>
      <c r="F128" s="0" t="s">
        <v>3033</v>
      </c>
      <c r="G128" s="0" t="s">
        <v>3346</v>
      </c>
    </row>
    <row customHeight="1" ht="11.25">
      <c r="A129" s="0" t="s">
        <v>14</v>
      </c>
      <c r="B129" s="0" t="s">
        <v>3310</v>
      </c>
      <c r="C129" s="0" t="s">
        <v>3311</v>
      </c>
      <c r="D129" s="0" t="s">
        <v>3347</v>
      </c>
      <c r="E129" s="0" t="s">
        <v>3348</v>
      </c>
      <c r="F129" s="0" t="s">
        <v>3033</v>
      </c>
      <c r="G129" s="0" t="s">
        <v>3349</v>
      </c>
    </row>
    <row customHeight="1" ht="11.25">
      <c r="A130" s="0" t="s">
        <v>14</v>
      </c>
      <c r="B130" s="0" t="s">
        <v>3310</v>
      </c>
      <c r="C130" s="0" t="s">
        <v>3311</v>
      </c>
      <c r="D130" s="0" t="s">
        <v>3350</v>
      </c>
      <c r="E130" s="0" t="s">
        <v>3351</v>
      </c>
      <c r="F130" s="0" t="s">
        <v>3033</v>
      </c>
      <c r="G130" s="0" t="s">
        <v>3352</v>
      </c>
    </row>
    <row customHeight="1" ht="11.25">
      <c r="A131" s="0" t="s">
        <v>14</v>
      </c>
      <c r="B131" s="0" t="s">
        <v>3310</v>
      </c>
      <c r="C131" s="0" t="s">
        <v>3311</v>
      </c>
      <c r="D131" s="0" t="s">
        <v>3353</v>
      </c>
      <c r="E131" s="0" t="s">
        <v>3354</v>
      </c>
      <c r="F131" s="0" t="s">
        <v>3033</v>
      </c>
      <c r="G131" s="0" t="s">
        <v>3355</v>
      </c>
    </row>
    <row customHeight="1" ht="11.25">
      <c r="A132" s="0" t="s">
        <v>14</v>
      </c>
      <c r="B132" s="0" t="s">
        <v>3310</v>
      </c>
      <c r="C132" s="0" t="s">
        <v>3311</v>
      </c>
      <c r="D132" s="0" t="s">
        <v>3356</v>
      </c>
      <c r="E132" s="0" t="s">
        <v>3357</v>
      </c>
      <c r="F132" s="0" t="s">
        <v>3033</v>
      </c>
      <c r="G132" s="0" t="s">
        <v>3358</v>
      </c>
    </row>
    <row customHeight="1" ht="11.25">
      <c r="A133" s="0" t="s">
        <v>14</v>
      </c>
      <c r="B133" s="0" t="s">
        <v>3359</v>
      </c>
      <c r="C133" s="0" t="s">
        <v>3360</v>
      </c>
      <c r="D133" s="0" t="s">
        <v>3359</v>
      </c>
      <c r="E133" s="0" t="s">
        <v>3360</v>
      </c>
      <c r="F133" s="0" t="s">
        <v>3122</v>
      </c>
      <c r="G133" s="0" t="s">
        <v>3361</v>
      </c>
    </row>
    <row customHeight="1" ht="11.25">
      <c r="A134" s="0" t="s">
        <v>14</v>
      </c>
      <c r="B134" s="0" t="s">
        <v>3362</v>
      </c>
      <c r="C134" s="0" t="s">
        <v>3363</v>
      </c>
      <c r="D134" s="0" t="s">
        <v>3362</v>
      </c>
      <c r="E134" s="0" t="s">
        <v>3363</v>
      </c>
      <c r="F134" s="0" t="s">
        <v>3027</v>
      </c>
      <c r="G134" s="0" t="s">
        <v>3364</v>
      </c>
    </row>
    <row customHeight="1" ht="11.25">
      <c r="A135" s="0" t="s">
        <v>14</v>
      </c>
      <c r="B135" s="0" t="s">
        <v>3365</v>
      </c>
      <c r="C135" s="0" t="s">
        <v>3366</v>
      </c>
      <c r="D135" s="0" t="s">
        <v>3367</v>
      </c>
      <c r="E135" s="0" t="s">
        <v>3368</v>
      </c>
      <c r="F135" s="0" t="s">
        <v>3033</v>
      </c>
      <c r="G135" s="0" t="s">
        <v>3369</v>
      </c>
    </row>
    <row customHeight="1" ht="11.25">
      <c r="A136" s="0" t="s">
        <v>14</v>
      </c>
      <c r="B136" s="0" t="s">
        <v>3365</v>
      </c>
      <c r="C136" s="0" t="s">
        <v>3366</v>
      </c>
      <c r="D136" s="0" t="s">
        <v>3370</v>
      </c>
      <c r="E136" s="0" t="s">
        <v>3371</v>
      </c>
      <c r="F136" s="0" t="s">
        <v>3033</v>
      </c>
      <c r="G136" s="0" t="s">
        <v>3372</v>
      </c>
    </row>
    <row customHeight="1" ht="11.25">
      <c r="A137" s="0" t="s">
        <v>14</v>
      </c>
      <c r="B137" s="0" t="s">
        <v>3365</v>
      </c>
      <c r="C137" s="0" t="s">
        <v>3366</v>
      </c>
      <c r="D137" s="0" t="s">
        <v>3373</v>
      </c>
      <c r="E137" s="0" t="s">
        <v>3374</v>
      </c>
      <c r="F137" s="0" t="s">
        <v>3135</v>
      </c>
      <c r="G137" s="0" t="s">
        <v>3375</v>
      </c>
    </row>
    <row customHeight="1" ht="11.25">
      <c r="A138" s="0" t="s">
        <v>14</v>
      </c>
      <c r="B138" s="0" t="s">
        <v>3365</v>
      </c>
      <c r="C138" s="0" t="s">
        <v>3366</v>
      </c>
      <c r="D138" s="0" t="s">
        <v>3376</v>
      </c>
      <c r="E138" s="0" t="s">
        <v>3377</v>
      </c>
      <c r="F138" s="0" t="s">
        <v>3033</v>
      </c>
      <c r="G138" s="0" t="s">
        <v>3378</v>
      </c>
    </row>
    <row customHeight="1" ht="11.25">
      <c r="A139" s="0" t="s">
        <v>14</v>
      </c>
      <c r="B139" s="0" t="s">
        <v>3365</v>
      </c>
      <c r="C139" s="0" t="s">
        <v>3366</v>
      </c>
      <c r="D139" s="0" t="s">
        <v>3379</v>
      </c>
      <c r="E139" s="0" t="s">
        <v>3380</v>
      </c>
      <c r="F139" s="0" t="s">
        <v>3033</v>
      </c>
      <c r="G139" s="0" t="s">
        <v>3381</v>
      </c>
    </row>
    <row customHeight="1" ht="11.25">
      <c r="A140" s="0" t="s">
        <v>14</v>
      </c>
      <c r="B140" s="0" t="s">
        <v>3365</v>
      </c>
      <c r="C140" s="0" t="s">
        <v>3366</v>
      </c>
      <c r="D140" s="0" t="s">
        <v>3365</v>
      </c>
      <c r="E140" s="0" t="s">
        <v>3366</v>
      </c>
      <c r="F140" s="0" t="s">
        <v>3030</v>
      </c>
      <c r="G140" s="0" t="s">
        <v>3382</v>
      </c>
    </row>
    <row customHeight="1" ht="11.25">
      <c r="A141" s="0" t="s">
        <v>14</v>
      </c>
      <c r="B141" s="0" t="s">
        <v>3365</v>
      </c>
      <c r="C141" s="0" t="s">
        <v>3366</v>
      </c>
      <c r="D141" s="0" t="s">
        <v>3383</v>
      </c>
      <c r="E141" s="0" t="s">
        <v>3384</v>
      </c>
      <c r="F141" s="0" t="s">
        <v>3033</v>
      </c>
      <c r="G141" s="0" t="s">
        <v>3385</v>
      </c>
    </row>
    <row customHeight="1" ht="11.25">
      <c r="A142" s="0" t="s">
        <v>14</v>
      </c>
      <c r="B142" s="0" t="s">
        <v>3365</v>
      </c>
      <c r="C142" s="0" t="s">
        <v>3366</v>
      </c>
      <c r="D142" s="0" t="s">
        <v>3386</v>
      </c>
      <c r="E142" s="0" t="s">
        <v>3387</v>
      </c>
      <c r="F142" s="0" t="s">
        <v>3033</v>
      </c>
      <c r="G142" s="0" t="s">
        <v>3388</v>
      </c>
    </row>
    <row customHeight="1" ht="11.25">
      <c r="A143" s="0" t="s">
        <v>14</v>
      </c>
      <c r="B143" s="0" t="s">
        <v>3365</v>
      </c>
      <c r="C143" s="0" t="s">
        <v>3366</v>
      </c>
      <c r="D143" s="0" t="s">
        <v>3389</v>
      </c>
      <c r="E143" s="0" t="s">
        <v>3390</v>
      </c>
      <c r="F143" s="0" t="s">
        <v>3033</v>
      </c>
      <c r="G143" s="0" t="s">
        <v>3391</v>
      </c>
    </row>
    <row customHeight="1" ht="11.25">
      <c r="A144" s="0" t="s">
        <v>14</v>
      </c>
      <c r="B144" s="0" t="s">
        <v>3365</v>
      </c>
      <c r="C144" s="0" t="s">
        <v>3366</v>
      </c>
      <c r="D144" s="0" t="s">
        <v>3392</v>
      </c>
      <c r="E144" s="0" t="s">
        <v>3393</v>
      </c>
      <c r="F144" s="0" t="s">
        <v>3033</v>
      </c>
      <c r="G144" s="0" t="s">
        <v>3394</v>
      </c>
    </row>
    <row customHeight="1" ht="11.25">
      <c r="A145" s="0" t="s">
        <v>14</v>
      </c>
      <c r="B145" s="0" t="s">
        <v>3365</v>
      </c>
      <c r="C145" s="0" t="s">
        <v>3366</v>
      </c>
      <c r="D145" s="0" t="s">
        <v>3395</v>
      </c>
      <c r="E145" s="0" t="s">
        <v>3396</v>
      </c>
      <c r="F145" s="0" t="s">
        <v>3033</v>
      </c>
      <c r="G145" s="0" t="s">
        <v>3397</v>
      </c>
    </row>
    <row customHeight="1" ht="11.25">
      <c r="A146" s="0" t="s">
        <v>14</v>
      </c>
      <c r="B146" s="0" t="s">
        <v>3365</v>
      </c>
      <c r="C146" s="0" t="s">
        <v>3366</v>
      </c>
      <c r="D146" s="0" t="s">
        <v>3398</v>
      </c>
      <c r="E146" s="0" t="s">
        <v>3399</v>
      </c>
      <c r="F146" s="0" t="s">
        <v>3033</v>
      </c>
      <c r="G146" s="0" t="s">
        <v>3400</v>
      </c>
    </row>
    <row customHeight="1" ht="11.25">
      <c r="A147" s="0" t="s">
        <v>14</v>
      </c>
      <c r="B147" s="0" t="s">
        <v>3365</v>
      </c>
      <c r="C147" s="0" t="s">
        <v>3366</v>
      </c>
      <c r="D147" s="0" t="s">
        <v>3401</v>
      </c>
      <c r="E147" s="0" t="s">
        <v>3402</v>
      </c>
      <c r="F147" s="0" t="s">
        <v>3033</v>
      </c>
      <c r="G147" s="0" t="s">
        <v>3403</v>
      </c>
    </row>
    <row customHeight="1" ht="11.25">
      <c r="A148" s="0" t="s">
        <v>14</v>
      </c>
      <c r="B148" s="0" t="s">
        <v>3365</v>
      </c>
      <c r="C148" s="0" t="s">
        <v>3366</v>
      </c>
      <c r="D148" s="0" t="s">
        <v>3404</v>
      </c>
      <c r="E148" s="0" t="s">
        <v>3405</v>
      </c>
      <c r="F148" s="0" t="s">
        <v>3033</v>
      </c>
      <c r="G148" s="0" t="s">
        <v>3406</v>
      </c>
    </row>
    <row customHeight="1" ht="11.25">
      <c r="A149" s="0" t="s">
        <v>14</v>
      </c>
      <c r="B149" s="0" t="s">
        <v>3365</v>
      </c>
      <c r="C149" s="0" t="s">
        <v>3366</v>
      </c>
      <c r="D149" s="0" t="s">
        <v>3407</v>
      </c>
      <c r="E149" s="0" t="s">
        <v>3408</v>
      </c>
      <c r="F149" s="0" t="s">
        <v>3033</v>
      </c>
      <c r="G149" s="0" t="s">
        <v>3409</v>
      </c>
    </row>
    <row customHeight="1" ht="11.25">
      <c r="A150" s="0" t="s">
        <v>14</v>
      </c>
      <c r="B150" s="0" t="s">
        <v>3365</v>
      </c>
      <c r="C150" s="0" t="s">
        <v>3366</v>
      </c>
      <c r="D150" s="0" t="s">
        <v>3410</v>
      </c>
      <c r="E150" s="0" t="s">
        <v>3411</v>
      </c>
      <c r="F150" s="0" t="s">
        <v>3033</v>
      </c>
      <c r="G150" s="0" t="s">
        <v>3412</v>
      </c>
    </row>
    <row customHeight="1" ht="11.25">
      <c r="A151" s="0" t="s">
        <v>14</v>
      </c>
      <c r="B151" s="0" t="s">
        <v>3365</v>
      </c>
      <c r="C151" s="0" t="s">
        <v>3366</v>
      </c>
      <c r="D151" s="0" t="s">
        <v>3413</v>
      </c>
      <c r="E151" s="0" t="s">
        <v>3414</v>
      </c>
      <c r="F151" s="0" t="s">
        <v>3033</v>
      </c>
      <c r="G151" s="0" t="s">
        <v>3415</v>
      </c>
    </row>
    <row customHeight="1" ht="11.25">
      <c r="A152" s="0" t="s">
        <v>14</v>
      </c>
      <c r="B152" s="0" t="s">
        <v>3416</v>
      </c>
      <c r="C152" s="0" t="s">
        <v>3417</v>
      </c>
      <c r="D152" s="0" t="s">
        <v>3416</v>
      </c>
      <c r="E152" s="0" t="s">
        <v>3417</v>
      </c>
      <c r="F152" s="0" t="s">
        <v>3122</v>
      </c>
      <c r="G152" s="0" t="s">
        <v>3418</v>
      </c>
    </row>
    <row customHeight="1" ht="11.25">
      <c r="A153" s="0" t="s">
        <v>14</v>
      </c>
      <c r="B153" s="0" t="s">
        <v>3419</v>
      </c>
      <c r="C153" s="0" t="s">
        <v>3420</v>
      </c>
      <c r="D153" s="0" t="s">
        <v>3419</v>
      </c>
      <c r="E153" s="0" t="s">
        <v>3420</v>
      </c>
      <c r="F153" s="0" t="s">
        <v>3027</v>
      </c>
      <c r="G153" s="0" t="s">
        <v>3421</v>
      </c>
    </row>
    <row customHeight="1" ht="11.25">
      <c r="A154" s="0" t="s">
        <v>14</v>
      </c>
      <c r="B154" s="0" t="s">
        <v>3422</v>
      </c>
      <c r="C154" s="0" t="s">
        <v>3423</v>
      </c>
      <c r="D154" s="0" t="s">
        <v>3424</v>
      </c>
      <c r="E154" s="0" t="s">
        <v>3425</v>
      </c>
      <c r="F154" s="0" t="s">
        <v>3033</v>
      </c>
      <c r="G154" s="0" t="s">
        <v>3426</v>
      </c>
    </row>
    <row customHeight="1" ht="11.25">
      <c r="A155" s="0" t="s">
        <v>14</v>
      </c>
      <c r="B155" s="0" t="s">
        <v>3422</v>
      </c>
      <c r="C155" s="0" t="s">
        <v>3423</v>
      </c>
      <c r="D155" s="0" t="s">
        <v>3427</v>
      </c>
      <c r="E155" s="0" t="s">
        <v>3428</v>
      </c>
      <c r="F155" s="0" t="s">
        <v>3135</v>
      </c>
      <c r="G155" s="0" t="s">
        <v>3429</v>
      </c>
    </row>
    <row customHeight="1" ht="11.25">
      <c r="A156" s="0" t="s">
        <v>14</v>
      </c>
      <c r="B156" s="0" t="s">
        <v>3422</v>
      </c>
      <c r="C156" s="0" t="s">
        <v>3423</v>
      </c>
      <c r="D156" s="0" t="s">
        <v>3430</v>
      </c>
      <c r="E156" s="0" t="s">
        <v>3431</v>
      </c>
      <c r="F156" s="0" t="s">
        <v>3033</v>
      </c>
      <c r="G156" s="0" t="s">
        <v>3432</v>
      </c>
    </row>
    <row customHeight="1" ht="11.25">
      <c r="A157" s="0" t="s">
        <v>14</v>
      </c>
      <c r="B157" s="0" t="s">
        <v>3422</v>
      </c>
      <c r="C157" s="0" t="s">
        <v>3423</v>
      </c>
      <c r="D157" s="0" t="s">
        <v>3422</v>
      </c>
      <c r="E157" s="0" t="s">
        <v>3423</v>
      </c>
      <c r="F157" s="0" t="s">
        <v>3030</v>
      </c>
      <c r="G157" s="0" t="s">
        <v>3433</v>
      </c>
    </row>
    <row customHeight="1" ht="11.25">
      <c r="A158" s="0" t="s">
        <v>14</v>
      </c>
      <c r="B158" s="0" t="s">
        <v>3422</v>
      </c>
      <c r="C158" s="0" t="s">
        <v>3423</v>
      </c>
      <c r="D158" s="0" t="s">
        <v>3434</v>
      </c>
      <c r="E158" s="0" t="s">
        <v>3435</v>
      </c>
      <c r="F158" s="0" t="s">
        <v>3033</v>
      </c>
      <c r="G158" s="0" t="s">
        <v>3436</v>
      </c>
    </row>
    <row customHeight="1" ht="11.25">
      <c r="A159" s="0" t="s">
        <v>14</v>
      </c>
      <c r="B159" s="0" t="s">
        <v>3422</v>
      </c>
      <c r="C159" s="0" t="s">
        <v>3423</v>
      </c>
      <c r="D159" s="0" t="s">
        <v>3437</v>
      </c>
      <c r="E159" s="0" t="s">
        <v>3438</v>
      </c>
      <c r="F159" s="0" t="s">
        <v>3033</v>
      </c>
      <c r="G159" s="0" t="s">
        <v>3439</v>
      </c>
    </row>
    <row customHeight="1" ht="11.25">
      <c r="A160" s="0" t="s">
        <v>14</v>
      </c>
      <c r="B160" s="0" t="s">
        <v>3422</v>
      </c>
      <c r="C160" s="0" t="s">
        <v>3423</v>
      </c>
      <c r="D160" s="0" t="s">
        <v>3179</v>
      </c>
      <c r="E160" s="0" t="s">
        <v>3440</v>
      </c>
      <c r="F160" s="0" t="s">
        <v>3033</v>
      </c>
      <c r="G160" s="0" t="s">
        <v>3441</v>
      </c>
    </row>
    <row customHeight="1" ht="11.25">
      <c r="A161" s="0" t="s">
        <v>14</v>
      </c>
      <c r="B161" s="0" t="s">
        <v>3422</v>
      </c>
      <c r="C161" s="0" t="s">
        <v>3423</v>
      </c>
      <c r="D161" s="0" t="s">
        <v>3442</v>
      </c>
      <c r="E161" s="0" t="s">
        <v>3443</v>
      </c>
      <c r="F161" s="0" t="s">
        <v>3033</v>
      </c>
      <c r="G161" s="0" t="s">
        <v>3444</v>
      </c>
    </row>
    <row customHeight="1" ht="11.25">
      <c r="A162" s="0" t="s">
        <v>14</v>
      </c>
      <c r="B162" s="0" t="s">
        <v>3422</v>
      </c>
      <c r="C162" s="0" t="s">
        <v>3423</v>
      </c>
      <c r="D162" s="0" t="s">
        <v>3445</v>
      </c>
      <c r="E162" s="0" t="s">
        <v>3446</v>
      </c>
      <c r="F162" s="0" t="s">
        <v>3033</v>
      </c>
      <c r="G162" s="0" t="s">
        <v>3447</v>
      </c>
    </row>
    <row customHeight="1" ht="11.25">
      <c r="A163" s="0" t="s">
        <v>14</v>
      </c>
      <c r="B163" s="0" t="s">
        <v>3422</v>
      </c>
      <c r="C163" s="0" t="s">
        <v>3423</v>
      </c>
      <c r="D163" s="0" t="s">
        <v>3448</v>
      </c>
      <c r="E163" s="0" t="s">
        <v>3449</v>
      </c>
      <c r="F163" s="0" t="s">
        <v>3033</v>
      </c>
      <c r="G163" s="0" t="s">
        <v>3450</v>
      </c>
    </row>
    <row customHeight="1" ht="11.25">
      <c r="A164" s="0" t="s">
        <v>14</v>
      </c>
      <c r="B164" s="0" t="s">
        <v>3422</v>
      </c>
      <c r="C164" s="0" t="s">
        <v>3423</v>
      </c>
      <c r="D164" s="0" t="s">
        <v>3451</v>
      </c>
      <c r="E164" s="0" t="s">
        <v>3452</v>
      </c>
      <c r="F164" s="0" t="s">
        <v>3033</v>
      </c>
      <c r="G164" s="0" t="s">
        <v>3453</v>
      </c>
    </row>
    <row customHeight="1" ht="11.25">
      <c r="A165" s="0" t="s">
        <v>14</v>
      </c>
      <c r="B165" s="0" t="s">
        <v>3454</v>
      </c>
      <c r="C165" s="0" t="s">
        <v>3455</v>
      </c>
      <c r="D165" s="0" t="s">
        <v>3454</v>
      </c>
      <c r="E165" s="0" t="s">
        <v>3455</v>
      </c>
      <c r="F165" s="0" t="s">
        <v>3027</v>
      </c>
      <c r="G165" s="0" t="s">
        <v>3456</v>
      </c>
    </row>
    <row customHeight="1" ht="11.25">
      <c r="A166" s="0" t="s">
        <v>14</v>
      </c>
      <c r="B166" s="0" t="s">
        <v>3457</v>
      </c>
      <c r="C166" s="0" t="s">
        <v>3458</v>
      </c>
      <c r="D166" s="0" t="s">
        <v>3459</v>
      </c>
      <c r="E166" s="0" t="s">
        <v>3460</v>
      </c>
      <c r="F166" s="0" t="s">
        <v>3033</v>
      </c>
      <c r="G166" s="0" t="s">
        <v>3461</v>
      </c>
    </row>
    <row customHeight="1" ht="11.25">
      <c r="A167" s="0" t="s">
        <v>14</v>
      </c>
      <c r="B167" s="0" t="s">
        <v>3457</v>
      </c>
      <c r="C167" s="0" t="s">
        <v>3458</v>
      </c>
      <c r="D167" s="0" t="s">
        <v>3462</v>
      </c>
      <c r="E167" s="0" t="s">
        <v>3463</v>
      </c>
      <c r="F167" s="0" t="s">
        <v>3033</v>
      </c>
      <c r="G167" s="0" t="s">
        <v>3464</v>
      </c>
    </row>
    <row customHeight="1" ht="11.25">
      <c r="A168" s="0" t="s">
        <v>14</v>
      </c>
      <c r="B168" s="0" t="s">
        <v>3457</v>
      </c>
      <c r="C168" s="0" t="s">
        <v>3458</v>
      </c>
      <c r="D168" s="0" t="s">
        <v>3465</v>
      </c>
      <c r="E168" s="0" t="s">
        <v>3466</v>
      </c>
      <c r="F168" s="0" t="s">
        <v>3033</v>
      </c>
      <c r="G168" s="0" t="s">
        <v>3467</v>
      </c>
    </row>
    <row customHeight="1" ht="11.25">
      <c r="A169" s="0" t="s">
        <v>14</v>
      </c>
      <c r="B169" s="0" t="s">
        <v>3457</v>
      </c>
      <c r="C169" s="0" t="s">
        <v>3458</v>
      </c>
      <c r="D169" s="0" t="s">
        <v>3468</v>
      </c>
      <c r="E169" s="0" t="s">
        <v>3469</v>
      </c>
      <c r="F169" s="0" t="s">
        <v>3033</v>
      </c>
      <c r="G169" s="0" t="s">
        <v>3470</v>
      </c>
    </row>
    <row customHeight="1" ht="11.25">
      <c r="A170" s="0" t="s">
        <v>14</v>
      </c>
      <c r="B170" s="0" t="s">
        <v>3457</v>
      </c>
      <c r="C170" s="0" t="s">
        <v>3458</v>
      </c>
      <c r="D170" s="0" t="s">
        <v>3471</v>
      </c>
      <c r="E170" s="0" t="s">
        <v>3472</v>
      </c>
      <c r="F170" s="0" t="s">
        <v>3033</v>
      </c>
      <c r="G170" s="0" t="s">
        <v>3473</v>
      </c>
    </row>
    <row customHeight="1" ht="11.25">
      <c r="A171" s="0" t="s">
        <v>14</v>
      </c>
      <c r="B171" s="0" t="s">
        <v>3457</v>
      </c>
      <c r="C171" s="0" t="s">
        <v>3458</v>
      </c>
      <c r="D171" s="0" t="s">
        <v>3474</v>
      </c>
      <c r="E171" s="0" t="s">
        <v>3475</v>
      </c>
      <c r="F171" s="0" t="s">
        <v>3033</v>
      </c>
      <c r="G171" s="0" t="s">
        <v>3476</v>
      </c>
    </row>
    <row customHeight="1" ht="11.25">
      <c r="A172" s="0" t="s">
        <v>14</v>
      </c>
      <c r="B172" s="0" t="s">
        <v>3457</v>
      </c>
      <c r="C172" s="0" t="s">
        <v>3458</v>
      </c>
      <c r="D172" s="0" t="s">
        <v>3477</v>
      </c>
      <c r="E172" s="0" t="s">
        <v>3478</v>
      </c>
      <c r="F172" s="0" t="s">
        <v>3033</v>
      </c>
      <c r="G172" s="0" t="s">
        <v>3479</v>
      </c>
    </row>
    <row customHeight="1" ht="11.25">
      <c r="A173" s="0" t="s">
        <v>14</v>
      </c>
      <c r="B173" s="0" t="s">
        <v>3457</v>
      </c>
      <c r="C173" s="0" t="s">
        <v>3458</v>
      </c>
      <c r="D173" s="0" t="s">
        <v>3480</v>
      </c>
      <c r="E173" s="0" t="s">
        <v>3481</v>
      </c>
      <c r="F173" s="0" t="s">
        <v>3033</v>
      </c>
      <c r="G173" s="0" t="s">
        <v>3482</v>
      </c>
    </row>
    <row customHeight="1" ht="11.25">
      <c r="A174" s="0" t="s">
        <v>14</v>
      </c>
      <c r="B174" s="0" t="s">
        <v>3457</v>
      </c>
      <c r="C174" s="0" t="s">
        <v>3458</v>
      </c>
      <c r="D174" s="0" t="s">
        <v>3457</v>
      </c>
      <c r="E174" s="0" t="s">
        <v>3458</v>
      </c>
      <c r="F174" s="0" t="s">
        <v>3030</v>
      </c>
      <c r="G174" s="0" t="s">
        <v>3483</v>
      </c>
    </row>
    <row customHeight="1" ht="11.25">
      <c r="A175" s="0" t="s">
        <v>14</v>
      </c>
      <c r="B175" s="0" t="s">
        <v>3457</v>
      </c>
      <c r="C175" s="0" t="s">
        <v>3458</v>
      </c>
      <c r="D175" s="0" t="s">
        <v>3484</v>
      </c>
      <c r="E175" s="0" t="s">
        <v>3485</v>
      </c>
      <c r="F175" s="0" t="s">
        <v>3033</v>
      </c>
      <c r="G175" s="0" t="s">
        <v>3486</v>
      </c>
    </row>
    <row customHeight="1" ht="11.25">
      <c r="A176" s="0" t="s">
        <v>14</v>
      </c>
      <c r="B176" s="0" t="s">
        <v>3457</v>
      </c>
      <c r="C176" s="0" t="s">
        <v>3458</v>
      </c>
      <c r="D176" s="0" t="s">
        <v>3487</v>
      </c>
      <c r="E176" s="0" t="s">
        <v>3488</v>
      </c>
      <c r="F176" s="0" t="s">
        <v>3033</v>
      </c>
      <c r="G176" s="0" t="s">
        <v>3489</v>
      </c>
    </row>
    <row customHeight="1" ht="11.25">
      <c r="A177" s="0" t="s">
        <v>14</v>
      </c>
      <c r="B177" s="0" t="s">
        <v>3457</v>
      </c>
      <c r="C177" s="0" t="s">
        <v>3458</v>
      </c>
      <c r="D177" s="0" t="s">
        <v>3490</v>
      </c>
      <c r="E177" s="0" t="s">
        <v>3491</v>
      </c>
      <c r="F177" s="0" t="s">
        <v>3033</v>
      </c>
      <c r="G177" s="0" t="s">
        <v>3492</v>
      </c>
    </row>
    <row customHeight="1" ht="11.25">
      <c r="A178" s="0" t="s">
        <v>14</v>
      </c>
      <c r="B178" s="0" t="s">
        <v>3457</v>
      </c>
      <c r="C178" s="0" t="s">
        <v>3458</v>
      </c>
      <c r="D178" s="0" t="s">
        <v>3493</v>
      </c>
      <c r="E178" s="0" t="s">
        <v>3494</v>
      </c>
      <c r="F178" s="0" t="s">
        <v>3033</v>
      </c>
      <c r="G178" s="0" t="s">
        <v>3495</v>
      </c>
    </row>
    <row customHeight="1" ht="11.25">
      <c r="A179" s="0" t="s">
        <v>14</v>
      </c>
      <c r="B179" s="0" t="s">
        <v>3457</v>
      </c>
      <c r="C179" s="0" t="s">
        <v>3458</v>
      </c>
      <c r="D179" s="0" t="s">
        <v>3496</v>
      </c>
      <c r="E179" s="0" t="s">
        <v>3497</v>
      </c>
      <c r="F179" s="0" t="s">
        <v>3033</v>
      </c>
      <c r="G179" s="0" t="s">
        <v>3498</v>
      </c>
    </row>
    <row customHeight="1" ht="11.25">
      <c r="A180" s="0" t="s">
        <v>14</v>
      </c>
      <c r="B180" s="0" t="s">
        <v>3457</v>
      </c>
      <c r="C180" s="0" t="s">
        <v>3458</v>
      </c>
      <c r="D180" s="0" t="s">
        <v>3499</v>
      </c>
      <c r="E180" s="0" t="s">
        <v>3500</v>
      </c>
      <c r="F180" s="0" t="s">
        <v>3033</v>
      </c>
      <c r="G180" s="0" t="s">
        <v>3501</v>
      </c>
    </row>
    <row customHeight="1" ht="11.25">
      <c r="A181" s="0" t="s">
        <v>14</v>
      </c>
      <c r="B181" s="0" t="s">
        <v>3457</v>
      </c>
      <c r="C181" s="0" t="s">
        <v>3458</v>
      </c>
      <c r="D181" s="0" t="s">
        <v>3502</v>
      </c>
      <c r="E181" s="0" t="s">
        <v>3503</v>
      </c>
      <c r="F181" s="0" t="s">
        <v>3033</v>
      </c>
      <c r="G181" s="0" t="s">
        <v>3504</v>
      </c>
    </row>
    <row customHeight="1" ht="11.25">
      <c r="A182" s="0" t="s">
        <v>14</v>
      </c>
      <c r="B182" s="0" t="s">
        <v>3505</v>
      </c>
      <c r="C182" s="0" t="s">
        <v>3506</v>
      </c>
      <c r="D182" s="0" t="s">
        <v>3505</v>
      </c>
      <c r="E182" s="0" t="s">
        <v>3506</v>
      </c>
      <c r="F182" s="0" t="s">
        <v>3027</v>
      </c>
      <c r="G182" s="0" t="s">
        <v>3507</v>
      </c>
    </row>
    <row customHeight="1" ht="11.25">
      <c r="A183" s="0" t="s">
        <v>14</v>
      </c>
      <c r="B183" s="0" t="s">
        <v>3508</v>
      </c>
      <c r="C183" s="0" t="s">
        <v>3509</v>
      </c>
      <c r="D183" s="0" t="s">
        <v>3510</v>
      </c>
      <c r="E183" s="0" t="s">
        <v>3511</v>
      </c>
      <c r="F183" s="0" t="s">
        <v>3033</v>
      </c>
      <c r="G183" s="0" t="s">
        <v>3512</v>
      </c>
    </row>
    <row customHeight="1" ht="11.25">
      <c r="A184" s="0" t="s">
        <v>14</v>
      </c>
      <c r="B184" s="0" t="s">
        <v>3508</v>
      </c>
      <c r="C184" s="0" t="s">
        <v>3509</v>
      </c>
      <c r="D184" s="0" t="s">
        <v>3508</v>
      </c>
      <c r="E184" s="0" t="s">
        <v>3509</v>
      </c>
      <c r="F184" s="0" t="s">
        <v>3030</v>
      </c>
      <c r="G184" s="0" t="s">
        <v>3513</v>
      </c>
    </row>
    <row customHeight="1" ht="11.25">
      <c r="A185" s="0" t="s">
        <v>14</v>
      </c>
      <c r="B185" s="0" t="s">
        <v>3508</v>
      </c>
      <c r="C185" s="0" t="s">
        <v>3509</v>
      </c>
      <c r="D185" s="0" t="s">
        <v>3514</v>
      </c>
      <c r="E185" s="0" t="s">
        <v>3515</v>
      </c>
      <c r="F185" s="0" t="s">
        <v>3033</v>
      </c>
      <c r="G185" s="0" t="s">
        <v>3516</v>
      </c>
    </row>
    <row customHeight="1" ht="11.25">
      <c r="A186" s="0" t="s">
        <v>14</v>
      </c>
      <c r="B186" s="0" t="s">
        <v>3508</v>
      </c>
      <c r="C186" s="0" t="s">
        <v>3509</v>
      </c>
      <c r="D186" s="0" t="s">
        <v>3517</v>
      </c>
      <c r="E186" s="0" t="s">
        <v>3518</v>
      </c>
      <c r="F186" s="0" t="s">
        <v>3033</v>
      </c>
      <c r="G186" s="0" t="s">
        <v>3519</v>
      </c>
    </row>
    <row customHeight="1" ht="11.25">
      <c r="A187" s="0" t="s">
        <v>14</v>
      </c>
      <c r="B187" s="0" t="s">
        <v>3508</v>
      </c>
      <c r="C187" s="0" t="s">
        <v>3509</v>
      </c>
      <c r="D187" s="0" t="s">
        <v>3520</v>
      </c>
      <c r="E187" s="0" t="s">
        <v>3521</v>
      </c>
      <c r="F187" s="0" t="s">
        <v>3033</v>
      </c>
      <c r="G187" s="0" t="s">
        <v>3522</v>
      </c>
    </row>
    <row customHeight="1" ht="11.25">
      <c r="A188" s="0" t="s">
        <v>14</v>
      </c>
      <c r="B188" s="0" t="s">
        <v>3508</v>
      </c>
      <c r="C188" s="0" t="s">
        <v>3509</v>
      </c>
      <c r="D188" s="0" t="s">
        <v>3523</v>
      </c>
      <c r="E188" s="0" t="s">
        <v>3524</v>
      </c>
      <c r="F188" s="0" t="s">
        <v>3033</v>
      </c>
      <c r="G188" s="0" t="s">
        <v>3525</v>
      </c>
    </row>
    <row customHeight="1" ht="11.25">
      <c r="A189" s="0" t="s">
        <v>14</v>
      </c>
      <c r="B189" s="0" t="s">
        <v>3508</v>
      </c>
      <c r="C189" s="0" t="s">
        <v>3509</v>
      </c>
      <c r="D189" s="0" t="s">
        <v>3526</v>
      </c>
      <c r="E189" s="0" t="s">
        <v>3527</v>
      </c>
      <c r="F189" s="0" t="s">
        <v>3033</v>
      </c>
      <c r="G189" s="0" t="s">
        <v>3528</v>
      </c>
    </row>
    <row customHeight="1" ht="11.25">
      <c r="A190" s="0" t="s">
        <v>14</v>
      </c>
      <c r="B190" s="0" t="s">
        <v>3508</v>
      </c>
      <c r="C190" s="0" t="s">
        <v>3509</v>
      </c>
      <c r="D190" s="0" t="s">
        <v>3529</v>
      </c>
      <c r="E190" s="0" t="s">
        <v>3530</v>
      </c>
      <c r="F190" s="0" t="s">
        <v>3033</v>
      </c>
      <c r="G190" s="0" t="s">
        <v>3531</v>
      </c>
    </row>
    <row customHeight="1" ht="11.25">
      <c r="A191" s="0" t="s">
        <v>14</v>
      </c>
      <c r="B191" s="0" t="s">
        <v>3508</v>
      </c>
      <c r="C191" s="0" t="s">
        <v>3509</v>
      </c>
      <c r="D191" s="0" t="s">
        <v>3532</v>
      </c>
      <c r="E191" s="0" t="s">
        <v>3533</v>
      </c>
      <c r="F191" s="0" t="s">
        <v>3033</v>
      </c>
      <c r="G191" s="0" t="s">
        <v>3534</v>
      </c>
    </row>
    <row customHeight="1" ht="11.25">
      <c r="A192" s="0" t="s">
        <v>14</v>
      </c>
      <c r="B192" s="0" t="s">
        <v>3508</v>
      </c>
      <c r="C192" s="0" t="s">
        <v>3509</v>
      </c>
      <c r="D192" s="0" t="s">
        <v>3535</v>
      </c>
      <c r="E192" s="0" t="s">
        <v>3536</v>
      </c>
      <c r="F192" s="0" t="s">
        <v>3033</v>
      </c>
      <c r="G192" s="0" t="s">
        <v>3537</v>
      </c>
    </row>
    <row customHeight="1" ht="11.25">
      <c r="A193" s="0" t="s">
        <v>14</v>
      </c>
      <c r="B193" s="0" t="s">
        <v>3508</v>
      </c>
      <c r="C193" s="0" t="s">
        <v>3509</v>
      </c>
      <c r="D193" s="0" t="s">
        <v>3538</v>
      </c>
      <c r="E193" s="0" t="s">
        <v>3539</v>
      </c>
      <c r="F193" s="0" t="s">
        <v>3033</v>
      </c>
      <c r="G193" s="0" t="s">
        <v>3540</v>
      </c>
    </row>
    <row customHeight="1" ht="11.25">
      <c r="A194" s="0" t="s">
        <v>14</v>
      </c>
      <c r="B194" s="0" t="s">
        <v>3508</v>
      </c>
      <c r="C194" s="0" t="s">
        <v>3509</v>
      </c>
      <c r="D194" s="0" t="s">
        <v>3541</v>
      </c>
      <c r="E194" s="0" t="s">
        <v>3542</v>
      </c>
      <c r="F194" s="0" t="s">
        <v>3033</v>
      </c>
      <c r="G194" s="0" t="s">
        <v>3543</v>
      </c>
    </row>
    <row customHeight="1" ht="11.25">
      <c r="A195" s="0" t="s">
        <v>14</v>
      </c>
      <c r="B195" s="0" t="s">
        <v>3544</v>
      </c>
      <c r="C195" s="0" t="s">
        <v>3545</v>
      </c>
      <c r="D195" s="0" t="s">
        <v>3544</v>
      </c>
      <c r="E195" s="0" t="s">
        <v>3545</v>
      </c>
      <c r="F195" s="0" t="s">
        <v>3027</v>
      </c>
      <c r="G195" s="0" t="s">
        <v>3546</v>
      </c>
    </row>
    <row customHeight="1" ht="11.25">
      <c r="A196" s="0" t="s">
        <v>14</v>
      </c>
      <c r="B196" s="0" t="s">
        <v>3547</v>
      </c>
      <c r="C196" s="0" t="s">
        <v>3548</v>
      </c>
      <c r="D196" s="0" t="s">
        <v>3549</v>
      </c>
      <c r="E196" s="0" t="s">
        <v>3550</v>
      </c>
      <c r="F196" s="0" t="s">
        <v>3033</v>
      </c>
      <c r="G196" s="0" t="s">
        <v>3551</v>
      </c>
    </row>
    <row customHeight="1" ht="11.25">
      <c r="A197" s="0" t="s">
        <v>14</v>
      </c>
      <c r="B197" s="0" t="s">
        <v>3547</v>
      </c>
      <c r="C197" s="0" t="s">
        <v>3548</v>
      </c>
      <c r="D197" s="0" t="s">
        <v>3552</v>
      </c>
      <c r="E197" s="0" t="s">
        <v>3553</v>
      </c>
      <c r="F197" s="0" t="s">
        <v>3033</v>
      </c>
      <c r="G197" s="0" t="s">
        <v>3554</v>
      </c>
    </row>
    <row customHeight="1" ht="11.25">
      <c r="A198" s="0" t="s">
        <v>14</v>
      </c>
      <c r="B198" s="0" t="s">
        <v>3547</v>
      </c>
      <c r="C198" s="0" t="s">
        <v>3548</v>
      </c>
      <c r="D198" s="0" t="s">
        <v>3555</v>
      </c>
      <c r="E198" s="0" t="s">
        <v>3556</v>
      </c>
      <c r="F198" s="0" t="s">
        <v>3033</v>
      </c>
      <c r="G198" s="0" t="s">
        <v>3557</v>
      </c>
    </row>
    <row customHeight="1" ht="11.25">
      <c r="A199" s="0" t="s">
        <v>14</v>
      </c>
      <c r="B199" s="0" t="s">
        <v>3547</v>
      </c>
      <c r="C199" s="0" t="s">
        <v>3548</v>
      </c>
      <c r="D199" s="0" t="s">
        <v>3547</v>
      </c>
      <c r="E199" s="0" t="s">
        <v>3548</v>
      </c>
      <c r="F199" s="0" t="s">
        <v>3030</v>
      </c>
      <c r="G199" s="0" t="s">
        <v>3558</v>
      </c>
    </row>
    <row customHeight="1" ht="11.25">
      <c r="A200" s="0" t="s">
        <v>14</v>
      </c>
      <c r="B200" s="0" t="s">
        <v>3547</v>
      </c>
      <c r="C200" s="0" t="s">
        <v>3548</v>
      </c>
      <c r="D200" s="0" t="s">
        <v>3559</v>
      </c>
      <c r="E200" s="0" t="s">
        <v>3560</v>
      </c>
      <c r="F200" s="0" t="s">
        <v>3033</v>
      </c>
      <c r="G200" s="0" t="s">
        <v>3561</v>
      </c>
    </row>
    <row customHeight="1" ht="11.25">
      <c r="A201" s="0" t="s">
        <v>14</v>
      </c>
      <c r="B201" s="0" t="s">
        <v>3547</v>
      </c>
      <c r="C201" s="0" t="s">
        <v>3548</v>
      </c>
      <c r="D201" s="0" t="s">
        <v>3562</v>
      </c>
      <c r="E201" s="0" t="s">
        <v>3563</v>
      </c>
      <c r="F201" s="0" t="s">
        <v>3033</v>
      </c>
      <c r="G201" s="0" t="s">
        <v>3564</v>
      </c>
    </row>
    <row customHeight="1" ht="11.25">
      <c r="A202" s="0" t="s">
        <v>14</v>
      </c>
      <c r="B202" s="0" t="s">
        <v>3547</v>
      </c>
      <c r="C202" s="0" t="s">
        <v>3548</v>
      </c>
      <c r="D202" s="0" t="s">
        <v>3565</v>
      </c>
      <c r="E202" s="0" t="s">
        <v>3566</v>
      </c>
      <c r="F202" s="0" t="s">
        <v>3033</v>
      </c>
      <c r="G202" s="0" t="s">
        <v>3567</v>
      </c>
    </row>
    <row customHeight="1" ht="11.25">
      <c r="A203" s="0" t="s">
        <v>14</v>
      </c>
      <c r="B203" s="0" t="s">
        <v>3547</v>
      </c>
      <c r="C203" s="0" t="s">
        <v>3548</v>
      </c>
      <c r="D203" s="0" t="s">
        <v>3568</v>
      </c>
      <c r="E203" s="0" t="s">
        <v>3569</v>
      </c>
      <c r="F203" s="0" t="s">
        <v>3033</v>
      </c>
      <c r="G203" s="0" t="s">
        <v>3570</v>
      </c>
    </row>
    <row customHeight="1" ht="11.25">
      <c r="A204" s="0" t="s">
        <v>14</v>
      </c>
      <c r="B204" s="0" t="s">
        <v>3547</v>
      </c>
      <c r="C204" s="0" t="s">
        <v>3548</v>
      </c>
      <c r="D204" s="0" t="s">
        <v>3571</v>
      </c>
      <c r="E204" s="0" t="s">
        <v>3572</v>
      </c>
      <c r="F204" s="0" t="s">
        <v>3033</v>
      </c>
      <c r="G204" s="0" t="s">
        <v>3573</v>
      </c>
    </row>
    <row customHeight="1" ht="11.25">
      <c r="A205" s="0" t="s">
        <v>14</v>
      </c>
      <c r="B205" s="0" t="s">
        <v>3547</v>
      </c>
      <c r="C205" s="0" t="s">
        <v>3548</v>
      </c>
      <c r="D205" s="0" t="s">
        <v>3574</v>
      </c>
      <c r="E205" s="0" t="s">
        <v>3575</v>
      </c>
      <c r="F205" s="0" t="s">
        <v>3033</v>
      </c>
      <c r="G205" s="0" t="s">
        <v>3576</v>
      </c>
    </row>
    <row customHeight="1" ht="11.25">
      <c r="A206" s="0" t="s">
        <v>14</v>
      </c>
      <c r="B206" s="0" t="s">
        <v>3547</v>
      </c>
      <c r="C206" s="0" t="s">
        <v>3548</v>
      </c>
      <c r="D206" s="0" t="s">
        <v>3577</v>
      </c>
      <c r="E206" s="0" t="s">
        <v>3578</v>
      </c>
      <c r="F206" s="0" t="s">
        <v>3033</v>
      </c>
      <c r="G206" s="0" t="s">
        <v>3579</v>
      </c>
    </row>
    <row customHeight="1" ht="11.25">
      <c r="A207" s="0" t="s">
        <v>14</v>
      </c>
      <c r="B207" s="0" t="s">
        <v>3547</v>
      </c>
      <c r="C207" s="0" t="s">
        <v>3548</v>
      </c>
      <c r="D207" s="0" t="s">
        <v>3580</v>
      </c>
      <c r="E207" s="0" t="s">
        <v>3581</v>
      </c>
      <c r="F207" s="0" t="s">
        <v>3033</v>
      </c>
      <c r="G207" s="0" t="s">
        <v>3582</v>
      </c>
    </row>
    <row customHeight="1" ht="11.25">
      <c r="A208" s="0" t="s">
        <v>14</v>
      </c>
      <c r="B208" s="0" t="s">
        <v>3547</v>
      </c>
      <c r="C208" s="0" t="s">
        <v>3548</v>
      </c>
      <c r="D208" s="0" t="s">
        <v>3583</v>
      </c>
      <c r="E208" s="0" t="s">
        <v>3584</v>
      </c>
      <c r="F208" s="0" t="s">
        <v>3033</v>
      </c>
      <c r="G208" s="0" t="s">
        <v>3585</v>
      </c>
    </row>
    <row customHeight="1" ht="11.25">
      <c r="A209" s="0" t="s">
        <v>14</v>
      </c>
      <c r="B209" s="0" t="s">
        <v>3586</v>
      </c>
      <c r="C209" s="0" t="s">
        <v>3587</v>
      </c>
      <c r="D209" s="0" t="s">
        <v>3586</v>
      </c>
      <c r="E209" s="0" t="s">
        <v>3587</v>
      </c>
      <c r="F209" s="0" t="s">
        <v>3027</v>
      </c>
      <c r="G209" s="0" t="s">
        <v>3588</v>
      </c>
    </row>
    <row customHeight="1" ht="11.25">
      <c r="A210" s="0" t="s">
        <v>14</v>
      </c>
      <c r="B210" s="0" t="s">
        <v>3589</v>
      </c>
      <c r="C210" s="0" t="s">
        <v>3590</v>
      </c>
      <c r="D210" s="0" t="s">
        <v>3591</v>
      </c>
      <c r="E210" s="0" t="s">
        <v>3592</v>
      </c>
      <c r="F210" s="0" t="s">
        <v>3033</v>
      </c>
      <c r="G210" s="0" t="s">
        <v>3593</v>
      </c>
    </row>
    <row customHeight="1" ht="11.25">
      <c r="A211" s="0" t="s">
        <v>14</v>
      </c>
      <c r="B211" s="0" t="s">
        <v>3589</v>
      </c>
      <c r="C211" s="0" t="s">
        <v>3590</v>
      </c>
      <c r="D211" s="0" t="s">
        <v>3594</v>
      </c>
      <c r="E211" s="0" t="s">
        <v>3595</v>
      </c>
      <c r="F211" s="0" t="s">
        <v>3033</v>
      </c>
      <c r="G211" s="0" t="s">
        <v>3596</v>
      </c>
    </row>
    <row customHeight="1" ht="11.25">
      <c r="A212" s="0" t="s">
        <v>14</v>
      </c>
      <c r="B212" s="0" t="s">
        <v>3589</v>
      </c>
      <c r="C212" s="0" t="s">
        <v>3590</v>
      </c>
      <c r="D212" s="0" t="s">
        <v>3597</v>
      </c>
      <c r="E212" s="0" t="s">
        <v>3598</v>
      </c>
      <c r="F212" s="0" t="s">
        <v>3033</v>
      </c>
      <c r="G212" s="0" t="s">
        <v>3599</v>
      </c>
    </row>
    <row customHeight="1" ht="11.25">
      <c r="A213" s="0" t="s">
        <v>14</v>
      </c>
      <c r="B213" s="0" t="s">
        <v>3589</v>
      </c>
      <c r="C213" s="0" t="s">
        <v>3590</v>
      </c>
      <c r="D213" s="0" t="s">
        <v>3600</v>
      </c>
      <c r="E213" s="0" t="s">
        <v>3601</v>
      </c>
      <c r="F213" s="0" t="s">
        <v>3033</v>
      </c>
      <c r="G213" s="0" t="s">
        <v>3602</v>
      </c>
    </row>
    <row customHeight="1" ht="11.25">
      <c r="A214" s="0" t="s">
        <v>14</v>
      </c>
      <c r="B214" s="0" t="s">
        <v>3589</v>
      </c>
      <c r="C214" s="0" t="s">
        <v>3590</v>
      </c>
      <c r="D214" s="0" t="s">
        <v>3589</v>
      </c>
      <c r="E214" s="0" t="s">
        <v>3590</v>
      </c>
      <c r="F214" s="0" t="s">
        <v>3030</v>
      </c>
      <c r="G214" s="0" t="s">
        <v>3603</v>
      </c>
    </row>
    <row customHeight="1" ht="11.25">
      <c r="A215" s="0" t="s">
        <v>14</v>
      </c>
      <c r="B215" s="0" t="s">
        <v>3589</v>
      </c>
      <c r="C215" s="0" t="s">
        <v>3590</v>
      </c>
      <c r="D215" s="0" t="s">
        <v>3604</v>
      </c>
      <c r="E215" s="0" t="s">
        <v>3605</v>
      </c>
      <c r="F215" s="0" t="s">
        <v>3033</v>
      </c>
      <c r="G215" s="0" t="s">
        <v>3606</v>
      </c>
    </row>
    <row customHeight="1" ht="11.25">
      <c r="A216" s="0" t="s">
        <v>14</v>
      </c>
      <c r="B216" s="0" t="s">
        <v>3589</v>
      </c>
      <c r="C216" s="0" t="s">
        <v>3590</v>
      </c>
      <c r="D216" s="0" t="s">
        <v>3607</v>
      </c>
      <c r="E216" s="0" t="s">
        <v>3608</v>
      </c>
      <c r="F216" s="0" t="s">
        <v>3033</v>
      </c>
      <c r="G216" s="0" t="s">
        <v>3609</v>
      </c>
    </row>
    <row customHeight="1" ht="11.25">
      <c r="A217" s="0" t="s">
        <v>14</v>
      </c>
      <c r="B217" s="0" t="s">
        <v>3589</v>
      </c>
      <c r="C217" s="0" t="s">
        <v>3590</v>
      </c>
      <c r="D217" s="0" t="s">
        <v>3610</v>
      </c>
      <c r="E217" s="0" t="s">
        <v>3611</v>
      </c>
      <c r="F217" s="0" t="s">
        <v>3033</v>
      </c>
      <c r="G217" s="0" t="s">
        <v>3612</v>
      </c>
    </row>
    <row customHeight="1" ht="11.25">
      <c r="A218" s="0" t="s">
        <v>14</v>
      </c>
      <c r="B218" s="0" t="s">
        <v>3589</v>
      </c>
      <c r="C218" s="0" t="s">
        <v>3590</v>
      </c>
      <c r="D218" s="0" t="s">
        <v>3613</v>
      </c>
      <c r="E218" s="0" t="s">
        <v>3614</v>
      </c>
      <c r="F218" s="0" t="s">
        <v>3033</v>
      </c>
      <c r="G218" s="0" t="s">
        <v>3615</v>
      </c>
    </row>
    <row customHeight="1" ht="11.25">
      <c r="A219" s="0" t="s">
        <v>14</v>
      </c>
      <c r="B219" s="0" t="s">
        <v>3589</v>
      </c>
      <c r="C219" s="0" t="s">
        <v>3590</v>
      </c>
      <c r="D219" s="0" t="s">
        <v>3616</v>
      </c>
      <c r="E219" s="0" t="s">
        <v>3617</v>
      </c>
      <c r="F219" s="0" t="s">
        <v>3033</v>
      </c>
      <c r="G219" s="0" t="s">
        <v>3618</v>
      </c>
    </row>
    <row customHeight="1" ht="11.25">
      <c r="A220" s="0" t="s">
        <v>14</v>
      </c>
      <c r="B220" s="0" t="s">
        <v>3589</v>
      </c>
      <c r="C220" s="0" t="s">
        <v>3590</v>
      </c>
      <c r="D220" s="0" t="s">
        <v>3619</v>
      </c>
      <c r="E220" s="0" t="s">
        <v>3620</v>
      </c>
      <c r="F220" s="0" t="s">
        <v>3033</v>
      </c>
      <c r="G220" s="0" t="s">
        <v>3621</v>
      </c>
    </row>
    <row customHeight="1" ht="11.25">
      <c r="A221" s="0" t="s">
        <v>14</v>
      </c>
      <c r="B221" s="0" t="s">
        <v>3589</v>
      </c>
      <c r="C221" s="0" t="s">
        <v>3590</v>
      </c>
      <c r="D221" s="0" t="s">
        <v>3622</v>
      </c>
      <c r="E221" s="0" t="s">
        <v>3623</v>
      </c>
      <c r="F221" s="0" t="s">
        <v>3033</v>
      </c>
      <c r="G221" s="0" t="s">
        <v>3624</v>
      </c>
    </row>
    <row customHeight="1" ht="11.25">
      <c r="A222" s="0" t="s">
        <v>14</v>
      </c>
      <c r="B222" s="0" t="s">
        <v>3625</v>
      </c>
      <c r="C222" s="0" t="s">
        <v>3626</v>
      </c>
      <c r="D222" s="0" t="s">
        <v>3625</v>
      </c>
      <c r="E222" s="0" t="s">
        <v>3626</v>
      </c>
      <c r="F222" s="0" t="s">
        <v>3122</v>
      </c>
      <c r="G222" s="0" t="s">
        <v>3627</v>
      </c>
    </row>
    <row customHeight="1" ht="11.25">
      <c r="A223" s="0" t="s">
        <v>14</v>
      </c>
      <c r="B223" s="0" t="s">
        <v>3628</v>
      </c>
      <c r="C223" s="0" t="s">
        <v>3629</v>
      </c>
      <c r="D223" s="0" t="s">
        <v>3628</v>
      </c>
      <c r="E223" s="0" t="s">
        <v>3629</v>
      </c>
      <c r="F223" s="0" t="s">
        <v>3027</v>
      </c>
      <c r="G223" s="0" t="s">
        <v>3630</v>
      </c>
    </row>
    <row customHeight="1" ht="11.25">
      <c r="A224" s="0" t="s">
        <v>14</v>
      </c>
      <c r="B224" s="0" t="s">
        <v>3631</v>
      </c>
      <c r="C224" s="0" t="s">
        <v>3632</v>
      </c>
      <c r="D224" s="0" t="s">
        <v>3633</v>
      </c>
      <c r="E224" s="0" t="s">
        <v>3634</v>
      </c>
      <c r="F224" s="0" t="s">
        <v>3135</v>
      </c>
      <c r="G224" s="0" t="s">
        <v>3635</v>
      </c>
    </row>
    <row customHeight="1" ht="11.25">
      <c r="A225" s="0" t="s">
        <v>14</v>
      </c>
      <c r="B225" s="0" t="s">
        <v>3631</v>
      </c>
      <c r="C225" s="0" t="s">
        <v>3632</v>
      </c>
      <c r="D225" s="0" t="s">
        <v>3636</v>
      </c>
      <c r="E225" s="0" t="s">
        <v>3637</v>
      </c>
      <c r="F225" s="0" t="s">
        <v>3033</v>
      </c>
      <c r="G225" s="0" t="s">
        <v>3638</v>
      </c>
    </row>
    <row customHeight="1" ht="11.25">
      <c r="A226" s="0" t="s">
        <v>14</v>
      </c>
      <c r="B226" s="0" t="s">
        <v>3631</v>
      </c>
      <c r="C226" s="0" t="s">
        <v>3632</v>
      </c>
      <c r="D226" s="0" t="s">
        <v>3639</v>
      </c>
      <c r="E226" s="0" t="s">
        <v>3640</v>
      </c>
      <c r="F226" s="0" t="s">
        <v>3033</v>
      </c>
      <c r="G226" s="0" t="s">
        <v>3641</v>
      </c>
    </row>
    <row customHeight="1" ht="11.25">
      <c r="A227" s="0" t="s">
        <v>14</v>
      </c>
      <c r="B227" s="0" t="s">
        <v>3631</v>
      </c>
      <c r="C227" s="0" t="s">
        <v>3632</v>
      </c>
      <c r="D227" s="0" t="s">
        <v>3642</v>
      </c>
      <c r="E227" s="0" t="s">
        <v>3643</v>
      </c>
      <c r="F227" s="0" t="s">
        <v>3033</v>
      </c>
      <c r="G227" s="0" t="s">
        <v>3644</v>
      </c>
    </row>
    <row customHeight="1" ht="11.25">
      <c r="A228" s="0" t="s">
        <v>14</v>
      </c>
      <c r="B228" s="0" t="s">
        <v>3631</v>
      </c>
      <c r="C228" s="0" t="s">
        <v>3632</v>
      </c>
      <c r="D228" s="0" t="s">
        <v>3645</v>
      </c>
      <c r="E228" s="0" t="s">
        <v>3646</v>
      </c>
      <c r="F228" s="0" t="s">
        <v>3033</v>
      </c>
      <c r="G228" s="0" t="s">
        <v>3647</v>
      </c>
    </row>
    <row customHeight="1" ht="11.25">
      <c r="A229" s="0" t="s">
        <v>14</v>
      </c>
      <c r="B229" s="0" t="s">
        <v>3631</v>
      </c>
      <c r="C229" s="0" t="s">
        <v>3632</v>
      </c>
      <c r="D229" s="0" t="s">
        <v>3631</v>
      </c>
      <c r="E229" s="0" t="s">
        <v>3632</v>
      </c>
      <c r="F229" s="0" t="s">
        <v>3030</v>
      </c>
      <c r="G229" s="0" t="s">
        <v>3648</v>
      </c>
    </row>
    <row customHeight="1" ht="11.25">
      <c r="A230" s="0" t="s">
        <v>14</v>
      </c>
      <c r="B230" s="0" t="s">
        <v>3631</v>
      </c>
      <c r="C230" s="0" t="s">
        <v>3632</v>
      </c>
      <c r="D230" s="0" t="s">
        <v>3649</v>
      </c>
      <c r="E230" s="0" t="s">
        <v>3650</v>
      </c>
      <c r="F230" s="0" t="s">
        <v>3033</v>
      </c>
      <c r="G230" s="0" t="s">
        <v>3651</v>
      </c>
    </row>
    <row customHeight="1" ht="11.25">
      <c r="A231" s="0" t="s">
        <v>14</v>
      </c>
      <c r="B231" s="0" t="s">
        <v>3631</v>
      </c>
      <c r="C231" s="0" t="s">
        <v>3632</v>
      </c>
      <c r="D231" s="0" t="s">
        <v>3401</v>
      </c>
      <c r="E231" s="0" t="s">
        <v>3652</v>
      </c>
      <c r="F231" s="0" t="s">
        <v>3033</v>
      </c>
      <c r="G231" s="0" t="s">
        <v>3653</v>
      </c>
    </row>
    <row customHeight="1" ht="11.25">
      <c r="A232" s="0" t="s">
        <v>14</v>
      </c>
      <c r="B232" s="0" t="s">
        <v>3631</v>
      </c>
      <c r="C232" s="0" t="s">
        <v>3632</v>
      </c>
      <c r="D232" s="0" t="s">
        <v>3654</v>
      </c>
      <c r="E232" s="0" t="s">
        <v>3655</v>
      </c>
      <c r="F232" s="0" t="s">
        <v>3033</v>
      </c>
      <c r="G232" s="0" t="s">
        <v>3656</v>
      </c>
    </row>
    <row customHeight="1" ht="11.25">
      <c r="A233" s="0" t="s">
        <v>14</v>
      </c>
      <c r="B233" s="0" t="s">
        <v>3631</v>
      </c>
      <c r="C233" s="0" t="s">
        <v>3632</v>
      </c>
      <c r="D233" s="0" t="s">
        <v>3657</v>
      </c>
      <c r="E233" s="0" t="s">
        <v>3658</v>
      </c>
      <c r="F233" s="0" t="s">
        <v>3033</v>
      </c>
      <c r="G233" s="0" t="s">
        <v>3659</v>
      </c>
    </row>
    <row customHeight="1" ht="11.25">
      <c r="A234" s="0" t="s">
        <v>14</v>
      </c>
      <c r="B234" s="0" t="s">
        <v>3631</v>
      </c>
      <c r="C234" s="0" t="s">
        <v>3632</v>
      </c>
      <c r="D234" s="0" t="s">
        <v>3660</v>
      </c>
      <c r="E234" s="0" t="s">
        <v>3661</v>
      </c>
      <c r="F234" s="0" t="s">
        <v>3333</v>
      </c>
      <c r="G234" s="0" t="s">
        <v>3662</v>
      </c>
    </row>
    <row customHeight="1" ht="11.25">
      <c r="A235" s="0" t="s">
        <v>14</v>
      </c>
      <c r="B235" s="0" t="s">
        <v>3631</v>
      </c>
      <c r="C235" s="0" t="s">
        <v>3632</v>
      </c>
      <c r="D235" s="0" t="s">
        <v>3663</v>
      </c>
      <c r="E235" s="0" t="s">
        <v>3664</v>
      </c>
      <c r="F235" s="0" t="s">
        <v>3033</v>
      </c>
      <c r="G235" s="0" t="s">
        <v>3665</v>
      </c>
    </row>
    <row customHeight="1" ht="11.25">
      <c r="A236" s="0" t="s">
        <v>14</v>
      </c>
      <c r="B236" s="0" t="s">
        <v>3631</v>
      </c>
      <c r="C236" s="0" t="s">
        <v>3632</v>
      </c>
      <c r="D236" s="0" t="s">
        <v>3666</v>
      </c>
      <c r="E236" s="0" t="s">
        <v>3667</v>
      </c>
      <c r="F236" s="0" t="s">
        <v>3033</v>
      </c>
      <c r="G236" s="0" t="s">
        <v>3668</v>
      </c>
    </row>
    <row customHeight="1" ht="11.25">
      <c r="A237" s="0" t="s">
        <v>14</v>
      </c>
      <c r="B237" s="0" t="s">
        <v>3631</v>
      </c>
      <c r="C237" s="0" t="s">
        <v>3632</v>
      </c>
      <c r="D237" s="0" t="s">
        <v>3669</v>
      </c>
      <c r="E237" s="0" t="s">
        <v>3670</v>
      </c>
      <c r="F237" s="0" t="s">
        <v>3033</v>
      </c>
      <c r="G237" s="0" t="s">
        <v>3671</v>
      </c>
    </row>
    <row customHeight="1" ht="11.25">
      <c r="A238" s="0" t="s">
        <v>14</v>
      </c>
      <c r="B238" s="0" t="s">
        <v>3631</v>
      </c>
      <c r="C238" s="0" t="s">
        <v>3632</v>
      </c>
      <c r="D238" s="0" t="s">
        <v>3672</v>
      </c>
      <c r="E238" s="0" t="s">
        <v>3673</v>
      </c>
      <c r="F238" s="0" t="s">
        <v>3033</v>
      </c>
      <c r="G238" s="0" t="s">
        <v>3674</v>
      </c>
    </row>
    <row customHeight="1" ht="11.25">
      <c r="A239" s="0" t="s">
        <v>14</v>
      </c>
      <c r="B239" s="0" t="s">
        <v>3631</v>
      </c>
      <c r="C239" s="0" t="s">
        <v>3632</v>
      </c>
      <c r="D239" s="0" t="s">
        <v>3247</v>
      </c>
      <c r="E239" s="0" t="s">
        <v>3675</v>
      </c>
      <c r="F239" s="0" t="s">
        <v>3033</v>
      </c>
      <c r="G239" s="0" t="s">
        <v>3676</v>
      </c>
    </row>
    <row customHeight="1" ht="11.25">
      <c r="A240" s="0" t="s">
        <v>14</v>
      </c>
      <c r="B240" s="0" t="s">
        <v>3677</v>
      </c>
      <c r="C240" s="0" t="s">
        <v>3678</v>
      </c>
      <c r="D240" s="0" t="s">
        <v>3677</v>
      </c>
      <c r="E240" s="0" t="s">
        <v>3678</v>
      </c>
      <c r="F240" s="0" t="s">
        <v>3122</v>
      </c>
      <c r="G240" s="0" t="s">
        <v>3679</v>
      </c>
    </row>
    <row customHeight="1" ht="11.25">
      <c r="A241" s="0" t="s">
        <v>14</v>
      </c>
      <c r="B241" s="0" t="s">
        <v>3680</v>
      </c>
      <c r="C241" s="0" t="s">
        <v>3681</v>
      </c>
      <c r="D241" s="0" t="s">
        <v>3680</v>
      </c>
      <c r="E241" s="0" t="s">
        <v>3681</v>
      </c>
      <c r="F241" s="0" t="s">
        <v>3027</v>
      </c>
      <c r="G241" s="0" t="s">
        <v>3682</v>
      </c>
    </row>
    <row customHeight="1" ht="11.25">
      <c r="A242" s="0" t="s">
        <v>14</v>
      </c>
      <c r="B242" s="0" t="s">
        <v>3683</v>
      </c>
      <c r="C242" s="0" t="s">
        <v>3684</v>
      </c>
      <c r="D242" s="0" t="s">
        <v>3685</v>
      </c>
      <c r="E242" s="0" t="s">
        <v>3686</v>
      </c>
      <c r="F242" s="0" t="s">
        <v>3135</v>
      </c>
      <c r="G242" s="0" t="s">
        <v>3687</v>
      </c>
    </row>
    <row customHeight="1" ht="11.25">
      <c r="A243" s="0" t="s">
        <v>14</v>
      </c>
      <c r="B243" s="0" t="s">
        <v>3683</v>
      </c>
      <c r="C243" s="0" t="s">
        <v>3684</v>
      </c>
      <c r="D243" s="0" t="s">
        <v>3688</v>
      </c>
      <c r="E243" s="0" t="s">
        <v>3689</v>
      </c>
      <c r="F243" s="0" t="s">
        <v>3033</v>
      </c>
      <c r="G243" s="0" t="s">
        <v>3690</v>
      </c>
    </row>
    <row customHeight="1" ht="11.25">
      <c r="A244" s="0" t="s">
        <v>14</v>
      </c>
      <c r="B244" s="0" t="s">
        <v>3683</v>
      </c>
      <c r="C244" s="0" t="s">
        <v>3684</v>
      </c>
      <c r="D244" s="0" t="s">
        <v>3691</v>
      </c>
      <c r="E244" s="0" t="s">
        <v>3692</v>
      </c>
      <c r="F244" s="0" t="s">
        <v>3033</v>
      </c>
      <c r="G244" s="0" t="s">
        <v>3693</v>
      </c>
    </row>
    <row customHeight="1" ht="11.25">
      <c r="A245" s="0" t="s">
        <v>14</v>
      </c>
      <c r="B245" s="0" t="s">
        <v>3683</v>
      </c>
      <c r="C245" s="0" t="s">
        <v>3684</v>
      </c>
      <c r="D245" s="0" t="s">
        <v>3694</v>
      </c>
      <c r="E245" s="0" t="s">
        <v>3695</v>
      </c>
      <c r="F245" s="0" t="s">
        <v>3033</v>
      </c>
      <c r="G245" s="0" t="s">
        <v>3696</v>
      </c>
    </row>
    <row customHeight="1" ht="11.25">
      <c r="A246" s="0" t="s">
        <v>14</v>
      </c>
      <c r="B246" s="0" t="s">
        <v>3683</v>
      </c>
      <c r="C246" s="0" t="s">
        <v>3684</v>
      </c>
      <c r="D246" s="0" t="s">
        <v>3697</v>
      </c>
      <c r="E246" s="0" t="s">
        <v>3698</v>
      </c>
      <c r="F246" s="0" t="s">
        <v>3033</v>
      </c>
      <c r="G246" s="0" t="s">
        <v>3699</v>
      </c>
    </row>
    <row customHeight="1" ht="11.25">
      <c r="A247" s="0" t="s">
        <v>14</v>
      </c>
      <c r="B247" s="0" t="s">
        <v>3683</v>
      </c>
      <c r="C247" s="0" t="s">
        <v>3684</v>
      </c>
      <c r="D247" s="0" t="s">
        <v>3700</v>
      </c>
      <c r="E247" s="0" t="s">
        <v>3701</v>
      </c>
      <c r="F247" s="0" t="s">
        <v>3033</v>
      </c>
      <c r="G247" s="0" t="s">
        <v>3702</v>
      </c>
    </row>
    <row customHeight="1" ht="11.25">
      <c r="A248" s="0" t="s">
        <v>14</v>
      </c>
      <c r="B248" s="0" t="s">
        <v>3683</v>
      </c>
      <c r="C248" s="0" t="s">
        <v>3684</v>
      </c>
      <c r="D248" s="0" t="s">
        <v>3703</v>
      </c>
      <c r="E248" s="0" t="s">
        <v>3704</v>
      </c>
      <c r="F248" s="0" t="s">
        <v>3033</v>
      </c>
      <c r="G248" s="0" t="s">
        <v>3705</v>
      </c>
    </row>
    <row customHeight="1" ht="11.25">
      <c r="A249" s="0" t="s">
        <v>14</v>
      </c>
      <c r="B249" s="0" t="s">
        <v>3683</v>
      </c>
      <c r="C249" s="0" t="s">
        <v>3684</v>
      </c>
      <c r="D249" s="0" t="s">
        <v>3683</v>
      </c>
      <c r="E249" s="0" t="s">
        <v>3684</v>
      </c>
      <c r="F249" s="0" t="s">
        <v>3030</v>
      </c>
      <c r="G249" s="0" t="s">
        <v>3706</v>
      </c>
    </row>
    <row customHeight="1" ht="11.25">
      <c r="A250" s="0" t="s">
        <v>14</v>
      </c>
      <c r="B250" s="0" t="s">
        <v>3683</v>
      </c>
      <c r="C250" s="0" t="s">
        <v>3684</v>
      </c>
      <c r="D250" s="0" t="s">
        <v>3707</v>
      </c>
      <c r="E250" s="0" t="s">
        <v>3708</v>
      </c>
      <c r="F250" s="0" t="s">
        <v>3033</v>
      </c>
      <c r="G250" s="0" t="s">
        <v>3709</v>
      </c>
    </row>
    <row customHeight="1" ht="11.25">
      <c r="A251" s="0" t="s">
        <v>14</v>
      </c>
      <c r="B251" s="0" t="s">
        <v>3683</v>
      </c>
      <c r="C251" s="0" t="s">
        <v>3684</v>
      </c>
      <c r="D251" s="0" t="s">
        <v>3710</v>
      </c>
      <c r="E251" s="0" t="s">
        <v>3711</v>
      </c>
      <c r="F251" s="0" t="s">
        <v>3033</v>
      </c>
      <c r="G251" s="0" t="s">
        <v>3712</v>
      </c>
    </row>
    <row customHeight="1" ht="11.25">
      <c r="A252" s="0" t="s">
        <v>14</v>
      </c>
      <c r="B252" s="0" t="s">
        <v>3683</v>
      </c>
      <c r="C252" s="0" t="s">
        <v>3684</v>
      </c>
      <c r="D252" s="0" t="s">
        <v>3713</v>
      </c>
      <c r="E252" s="0" t="s">
        <v>3714</v>
      </c>
      <c r="F252" s="0" t="s">
        <v>3333</v>
      </c>
      <c r="G252" s="0" t="s">
        <v>3715</v>
      </c>
    </row>
    <row customHeight="1" ht="11.25">
      <c r="A253" s="0" t="s">
        <v>14</v>
      </c>
      <c r="B253" s="0" t="s">
        <v>3683</v>
      </c>
      <c r="C253" s="0" t="s">
        <v>3684</v>
      </c>
      <c r="D253" s="0" t="s">
        <v>3716</v>
      </c>
      <c r="E253" s="0" t="s">
        <v>3717</v>
      </c>
      <c r="F253" s="0" t="s">
        <v>3033</v>
      </c>
      <c r="G253" s="0" t="s">
        <v>3718</v>
      </c>
    </row>
    <row customHeight="1" ht="11.25">
      <c r="A254" s="0" t="s">
        <v>14</v>
      </c>
      <c r="B254" s="0" t="s">
        <v>3683</v>
      </c>
      <c r="C254" s="0" t="s">
        <v>3684</v>
      </c>
      <c r="D254" s="0" t="s">
        <v>3719</v>
      </c>
      <c r="E254" s="0" t="s">
        <v>3720</v>
      </c>
      <c r="F254" s="0" t="s">
        <v>3033</v>
      </c>
      <c r="G254" s="0" t="s">
        <v>3721</v>
      </c>
    </row>
    <row customHeight="1" ht="11.25">
      <c r="A255" s="0" t="s">
        <v>14</v>
      </c>
      <c r="B255" s="0" t="s">
        <v>3722</v>
      </c>
      <c r="C255" s="0" t="s">
        <v>3723</v>
      </c>
      <c r="D255" s="0" t="s">
        <v>3722</v>
      </c>
      <c r="E255" s="0" t="s">
        <v>3723</v>
      </c>
      <c r="F255" s="0" t="s">
        <v>3122</v>
      </c>
      <c r="G255" s="0" t="s">
        <v>3724</v>
      </c>
    </row>
    <row customHeight="1" ht="11.25">
      <c r="A256" s="0" t="s">
        <v>14</v>
      </c>
      <c r="B256" s="0" t="s">
        <v>3725</v>
      </c>
      <c r="C256" s="0" t="s">
        <v>3726</v>
      </c>
      <c r="D256" s="0" t="s">
        <v>3725</v>
      </c>
      <c r="E256" s="0" t="s">
        <v>3726</v>
      </c>
      <c r="F256" s="0" t="s">
        <v>3027</v>
      </c>
      <c r="G256" s="0" t="s">
        <v>3727</v>
      </c>
    </row>
    <row customHeight="1" ht="11.25">
      <c r="A257" s="0" t="s">
        <v>14</v>
      </c>
      <c r="B257" s="0" t="s">
        <v>3728</v>
      </c>
      <c r="C257" s="0" t="s">
        <v>3729</v>
      </c>
      <c r="D257" s="0" t="s">
        <v>3730</v>
      </c>
      <c r="E257" s="0" t="s">
        <v>3731</v>
      </c>
      <c r="F257" s="0" t="s">
        <v>3135</v>
      </c>
      <c r="G257" s="0" t="s">
        <v>3732</v>
      </c>
    </row>
    <row customHeight="1" ht="11.25">
      <c r="A258" s="0" t="s">
        <v>14</v>
      </c>
      <c r="B258" s="0" t="s">
        <v>3728</v>
      </c>
      <c r="C258" s="0" t="s">
        <v>3729</v>
      </c>
      <c r="D258" s="0" t="s">
        <v>3733</v>
      </c>
      <c r="E258" s="0" t="s">
        <v>3734</v>
      </c>
      <c r="F258" s="0" t="s">
        <v>3033</v>
      </c>
      <c r="G258" s="0" t="s">
        <v>3735</v>
      </c>
    </row>
    <row customHeight="1" ht="11.25">
      <c r="A259" s="0" t="s">
        <v>14</v>
      </c>
      <c r="B259" s="0" t="s">
        <v>3728</v>
      </c>
      <c r="C259" s="0" t="s">
        <v>3729</v>
      </c>
      <c r="D259" s="0" t="s">
        <v>3736</v>
      </c>
      <c r="E259" s="0" t="s">
        <v>3737</v>
      </c>
      <c r="F259" s="0" t="s">
        <v>3033</v>
      </c>
      <c r="G259" s="0" t="s">
        <v>3738</v>
      </c>
    </row>
    <row customHeight="1" ht="11.25">
      <c r="A260" s="0" t="s">
        <v>14</v>
      </c>
      <c r="B260" s="0" t="s">
        <v>3728</v>
      </c>
      <c r="C260" s="0" t="s">
        <v>3729</v>
      </c>
      <c r="D260" s="0" t="s">
        <v>3739</v>
      </c>
      <c r="E260" s="0" t="s">
        <v>3740</v>
      </c>
      <c r="F260" s="0" t="s">
        <v>3033</v>
      </c>
      <c r="G260" s="0" t="s">
        <v>3741</v>
      </c>
    </row>
    <row customHeight="1" ht="11.25">
      <c r="A261" s="0" t="s">
        <v>14</v>
      </c>
      <c r="B261" s="0" t="s">
        <v>3728</v>
      </c>
      <c r="C261" s="0" t="s">
        <v>3729</v>
      </c>
      <c r="D261" s="0" t="s">
        <v>3742</v>
      </c>
      <c r="E261" s="0" t="s">
        <v>3743</v>
      </c>
      <c r="F261" s="0" t="s">
        <v>3033</v>
      </c>
      <c r="G261" s="0" t="s">
        <v>3744</v>
      </c>
    </row>
    <row customHeight="1" ht="11.25">
      <c r="A262" s="0" t="s">
        <v>14</v>
      </c>
      <c r="B262" s="0" t="s">
        <v>3728</v>
      </c>
      <c r="C262" s="0" t="s">
        <v>3729</v>
      </c>
      <c r="D262" s="0" t="s">
        <v>3728</v>
      </c>
      <c r="E262" s="0" t="s">
        <v>3729</v>
      </c>
      <c r="F262" s="0" t="s">
        <v>3030</v>
      </c>
      <c r="G262" s="0" t="s">
        <v>3745</v>
      </c>
    </row>
    <row customHeight="1" ht="11.25">
      <c r="A263" s="0" t="s">
        <v>14</v>
      </c>
      <c r="B263" s="0" t="s">
        <v>3728</v>
      </c>
      <c r="C263" s="0" t="s">
        <v>3729</v>
      </c>
      <c r="D263" s="0" t="s">
        <v>3746</v>
      </c>
      <c r="E263" s="0" t="s">
        <v>3747</v>
      </c>
      <c r="F263" s="0" t="s">
        <v>3033</v>
      </c>
      <c r="G263" s="0" t="s">
        <v>3748</v>
      </c>
    </row>
    <row customHeight="1" ht="11.25">
      <c r="A264" s="0" t="s">
        <v>14</v>
      </c>
      <c r="B264" s="0" t="s">
        <v>3728</v>
      </c>
      <c r="C264" s="0" t="s">
        <v>3729</v>
      </c>
      <c r="D264" s="0" t="s">
        <v>3749</v>
      </c>
      <c r="E264" s="0" t="s">
        <v>3750</v>
      </c>
      <c r="F264" s="0" t="s">
        <v>3033</v>
      </c>
      <c r="G264" s="0" t="s">
        <v>3751</v>
      </c>
    </row>
    <row customHeight="1" ht="11.25">
      <c r="A265" s="0" t="s">
        <v>14</v>
      </c>
      <c r="B265" s="0" t="s">
        <v>3728</v>
      </c>
      <c r="C265" s="0" t="s">
        <v>3729</v>
      </c>
      <c r="D265" s="0" t="s">
        <v>3752</v>
      </c>
      <c r="E265" s="0" t="s">
        <v>3753</v>
      </c>
      <c r="F265" s="0" t="s">
        <v>3033</v>
      </c>
      <c r="G265" s="0" t="s">
        <v>3754</v>
      </c>
    </row>
    <row customHeight="1" ht="11.25">
      <c r="A266" s="0" t="s">
        <v>14</v>
      </c>
      <c r="B266" s="0" t="s">
        <v>3728</v>
      </c>
      <c r="C266" s="0" t="s">
        <v>3729</v>
      </c>
      <c r="D266" s="0" t="s">
        <v>3755</v>
      </c>
      <c r="E266" s="0" t="s">
        <v>3756</v>
      </c>
      <c r="F266" s="0" t="s">
        <v>3033</v>
      </c>
      <c r="G266" s="0" t="s">
        <v>3757</v>
      </c>
    </row>
    <row customHeight="1" ht="11.25">
      <c r="A267" s="0" t="s">
        <v>14</v>
      </c>
      <c r="B267" s="0" t="s">
        <v>3728</v>
      </c>
      <c r="C267" s="0" t="s">
        <v>3729</v>
      </c>
      <c r="D267" s="0" t="s">
        <v>3758</v>
      </c>
      <c r="E267" s="0" t="s">
        <v>3759</v>
      </c>
      <c r="F267" s="0" t="s">
        <v>3033</v>
      </c>
      <c r="G267" s="0" t="s">
        <v>3760</v>
      </c>
    </row>
    <row customHeight="1" ht="11.25">
      <c r="A268" s="0" t="s">
        <v>14</v>
      </c>
      <c r="B268" s="0" t="s">
        <v>3728</v>
      </c>
      <c r="C268" s="0" t="s">
        <v>3729</v>
      </c>
      <c r="D268" s="0" t="s">
        <v>3761</v>
      </c>
      <c r="E268" s="0" t="s">
        <v>3762</v>
      </c>
      <c r="F268" s="0" t="s">
        <v>3033</v>
      </c>
      <c r="G268" s="0" t="s">
        <v>3763</v>
      </c>
    </row>
    <row customHeight="1" ht="11.25">
      <c r="A269" s="0" t="s">
        <v>14</v>
      </c>
      <c r="B269" s="0" t="s">
        <v>3728</v>
      </c>
      <c r="C269" s="0" t="s">
        <v>3729</v>
      </c>
      <c r="D269" s="0" t="s">
        <v>3764</v>
      </c>
      <c r="E269" s="0" t="s">
        <v>3765</v>
      </c>
      <c r="F269" s="0" t="s">
        <v>3033</v>
      </c>
      <c r="G269" s="0" t="s">
        <v>3766</v>
      </c>
    </row>
    <row customHeight="1" ht="11.25">
      <c r="A270" s="0" t="s">
        <v>14</v>
      </c>
      <c r="B270" s="0" t="s">
        <v>3767</v>
      </c>
      <c r="C270" s="0" t="s">
        <v>3768</v>
      </c>
      <c r="D270" s="0" t="s">
        <v>3767</v>
      </c>
      <c r="E270" s="0" t="s">
        <v>3768</v>
      </c>
      <c r="F270" s="0" t="s">
        <v>3027</v>
      </c>
      <c r="G270" s="0" t="s">
        <v>3769</v>
      </c>
    </row>
    <row customHeight="1" ht="11.25">
      <c r="A271" s="0" t="s">
        <v>14</v>
      </c>
      <c r="B271" s="0" t="s">
        <v>3770</v>
      </c>
      <c r="C271" s="0" t="s">
        <v>3771</v>
      </c>
      <c r="D271" s="0" t="s">
        <v>3772</v>
      </c>
      <c r="E271" s="0" t="s">
        <v>3773</v>
      </c>
      <c r="F271" s="0" t="s">
        <v>3033</v>
      </c>
      <c r="G271" s="0" t="s">
        <v>3774</v>
      </c>
    </row>
    <row customHeight="1" ht="11.25">
      <c r="A272" s="0" t="s">
        <v>14</v>
      </c>
      <c r="B272" s="0" t="s">
        <v>3770</v>
      </c>
      <c r="C272" s="0" t="s">
        <v>3771</v>
      </c>
      <c r="D272" s="0" t="s">
        <v>3775</v>
      </c>
      <c r="E272" s="0" t="s">
        <v>3776</v>
      </c>
      <c r="F272" s="0" t="s">
        <v>3033</v>
      </c>
      <c r="G272" s="0" t="s">
        <v>3777</v>
      </c>
    </row>
    <row customHeight="1" ht="11.25">
      <c r="A273" s="0" t="s">
        <v>14</v>
      </c>
      <c r="B273" s="0" t="s">
        <v>3770</v>
      </c>
      <c r="C273" s="0" t="s">
        <v>3771</v>
      </c>
      <c r="D273" s="0" t="s">
        <v>3770</v>
      </c>
      <c r="E273" s="0" t="s">
        <v>3771</v>
      </c>
      <c r="F273" s="0" t="s">
        <v>3030</v>
      </c>
      <c r="G273" s="0" t="s">
        <v>3778</v>
      </c>
    </row>
    <row customHeight="1" ht="11.25">
      <c r="A274" s="0" t="s">
        <v>14</v>
      </c>
      <c r="B274" s="0" t="s">
        <v>3770</v>
      </c>
      <c r="C274" s="0" t="s">
        <v>3771</v>
      </c>
      <c r="D274" s="0" t="s">
        <v>3779</v>
      </c>
      <c r="E274" s="0" t="s">
        <v>3780</v>
      </c>
      <c r="F274" s="0" t="s">
        <v>3033</v>
      </c>
      <c r="G274" s="0" t="s">
        <v>3781</v>
      </c>
    </row>
    <row customHeight="1" ht="11.25">
      <c r="A275" s="0" t="s">
        <v>14</v>
      </c>
      <c r="B275" s="0" t="s">
        <v>3770</v>
      </c>
      <c r="C275" s="0" t="s">
        <v>3771</v>
      </c>
      <c r="D275" s="0" t="s">
        <v>3782</v>
      </c>
      <c r="E275" s="0" t="s">
        <v>3783</v>
      </c>
      <c r="F275" s="0" t="s">
        <v>3033</v>
      </c>
      <c r="G275" s="0" t="s">
        <v>3784</v>
      </c>
    </row>
    <row customHeight="1" ht="11.25">
      <c r="A276" s="0" t="s">
        <v>14</v>
      </c>
      <c r="B276" s="0" t="s">
        <v>3770</v>
      </c>
      <c r="C276" s="0" t="s">
        <v>3771</v>
      </c>
      <c r="D276" s="0" t="s">
        <v>3785</v>
      </c>
      <c r="E276" s="0" t="s">
        <v>3786</v>
      </c>
      <c r="F276" s="0" t="s">
        <v>3033</v>
      </c>
      <c r="G276" s="0" t="s">
        <v>3787</v>
      </c>
    </row>
    <row customHeight="1" ht="11.25">
      <c r="A277" s="0" t="s">
        <v>14</v>
      </c>
      <c r="B277" s="0" t="s">
        <v>3770</v>
      </c>
      <c r="C277" s="0" t="s">
        <v>3771</v>
      </c>
      <c r="D277" s="0" t="s">
        <v>3788</v>
      </c>
      <c r="E277" s="0" t="s">
        <v>3789</v>
      </c>
      <c r="F277" s="0" t="s">
        <v>3033</v>
      </c>
      <c r="G277" s="0" t="s">
        <v>3790</v>
      </c>
    </row>
    <row customHeight="1" ht="11.25">
      <c r="A278" s="0" t="s">
        <v>14</v>
      </c>
      <c r="B278" s="0" t="s">
        <v>3770</v>
      </c>
      <c r="C278" s="0" t="s">
        <v>3771</v>
      </c>
      <c r="D278" s="0" t="s">
        <v>3791</v>
      </c>
      <c r="E278" s="0" t="s">
        <v>3792</v>
      </c>
      <c r="F278" s="0" t="s">
        <v>3033</v>
      </c>
      <c r="G278" s="0" t="s">
        <v>3793</v>
      </c>
    </row>
    <row customHeight="1" ht="11.25">
      <c r="A279" s="0" t="s">
        <v>14</v>
      </c>
      <c r="B279" s="0" t="s">
        <v>3770</v>
      </c>
      <c r="C279" s="0" t="s">
        <v>3771</v>
      </c>
      <c r="D279" s="0" t="s">
        <v>3794</v>
      </c>
      <c r="E279" s="0" t="s">
        <v>3795</v>
      </c>
      <c r="F279" s="0" t="s">
        <v>3033</v>
      </c>
      <c r="G279" s="0" t="s">
        <v>3796</v>
      </c>
    </row>
    <row customHeight="1" ht="11.25">
      <c r="A280" s="0" t="s">
        <v>14</v>
      </c>
      <c r="B280" s="0" t="s">
        <v>3797</v>
      </c>
      <c r="C280" s="0" t="s">
        <v>3798</v>
      </c>
      <c r="D280" s="0" t="s">
        <v>3797</v>
      </c>
      <c r="E280" s="0" t="s">
        <v>3798</v>
      </c>
      <c r="F280" s="0" t="s">
        <v>3122</v>
      </c>
      <c r="G280" s="0" t="s">
        <v>3799</v>
      </c>
    </row>
    <row customHeight="1" ht="11.25">
      <c r="A281" s="0" t="s">
        <v>14</v>
      </c>
      <c r="B281" s="0" t="s">
        <v>3800</v>
      </c>
      <c r="C281" s="0" t="s">
        <v>3801</v>
      </c>
      <c r="D281" s="0" t="s">
        <v>3800</v>
      </c>
      <c r="E281" s="0" t="s">
        <v>3801</v>
      </c>
      <c r="F281" s="0" t="s">
        <v>3027</v>
      </c>
      <c r="G281" s="0" t="s">
        <v>3802</v>
      </c>
    </row>
    <row customHeight="1" ht="11.25">
      <c r="A282" s="0" t="s">
        <v>14</v>
      </c>
      <c r="B282" s="0" t="s">
        <v>3803</v>
      </c>
      <c r="C282" s="0" t="s">
        <v>3804</v>
      </c>
      <c r="D282" s="0" t="s">
        <v>3805</v>
      </c>
      <c r="E282" s="0" t="s">
        <v>3806</v>
      </c>
      <c r="F282" s="0" t="s">
        <v>3033</v>
      </c>
      <c r="G282" s="0" t="s">
        <v>3807</v>
      </c>
    </row>
    <row customHeight="1" ht="11.25">
      <c r="A283" s="0" t="s">
        <v>14</v>
      </c>
      <c r="B283" s="0" t="s">
        <v>3803</v>
      </c>
      <c r="C283" s="0" t="s">
        <v>3804</v>
      </c>
      <c r="D283" s="0" t="s">
        <v>3808</v>
      </c>
      <c r="E283" s="0" t="s">
        <v>3809</v>
      </c>
      <c r="F283" s="0" t="s">
        <v>3135</v>
      </c>
      <c r="G283" s="0" t="s">
        <v>3810</v>
      </c>
    </row>
    <row customHeight="1" ht="11.25">
      <c r="A284" s="0" t="s">
        <v>14</v>
      </c>
      <c r="B284" s="0" t="s">
        <v>3803</v>
      </c>
      <c r="C284" s="0" t="s">
        <v>3804</v>
      </c>
      <c r="D284" s="0" t="s">
        <v>3811</v>
      </c>
      <c r="E284" s="0" t="s">
        <v>3812</v>
      </c>
      <c r="F284" s="0" t="s">
        <v>3033</v>
      </c>
      <c r="G284" s="0" t="s">
        <v>3813</v>
      </c>
    </row>
    <row customHeight="1" ht="11.25">
      <c r="A285" s="0" t="s">
        <v>14</v>
      </c>
      <c r="B285" s="0" t="s">
        <v>3803</v>
      </c>
      <c r="C285" s="0" t="s">
        <v>3804</v>
      </c>
      <c r="D285" s="0" t="s">
        <v>3814</v>
      </c>
      <c r="E285" s="0" t="s">
        <v>3815</v>
      </c>
      <c r="F285" s="0" t="s">
        <v>3033</v>
      </c>
      <c r="G285" s="0" t="s">
        <v>3816</v>
      </c>
    </row>
    <row customHeight="1" ht="11.25">
      <c r="A286" s="0" t="s">
        <v>14</v>
      </c>
      <c r="B286" s="0" t="s">
        <v>3803</v>
      </c>
      <c r="C286" s="0" t="s">
        <v>3804</v>
      </c>
      <c r="D286" s="0" t="s">
        <v>3803</v>
      </c>
      <c r="E286" s="0" t="s">
        <v>3804</v>
      </c>
      <c r="F286" s="0" t="s">
        <v>3030</v>
      </c>
      <c r="G286" s="0" t="s">
        <v>3817</v>
      </c>
    </row>
    <row customHeight="1" ht="11.25">
      <c r="A287" s="0" t="s">
        <v>14</v>
      </c>
      <c r="B287" s="0" t="s">
        <v>3803</v>
      </c>
      <c r="C287" s="0" t="s">
        <v>3804</v>
      </c>
      <c r="D287" s="0" t="s">
        <v>3818</v>
      </c>
      <c r="E287" s="0" t="s">
        <v>3819</v>
      </c>
      <c r="F287" s="0" t="s">
        <v>3033</v>
      </c>
      <c r="G287" s="0" t="s">
        <v>3820</v>
      </c>
    </row>
    <row customHeight="1" ht="11.25">
      <c r="A288" s="0" t="s">
        <v>14</v>
      </c>
      <c r="B288" s="0" t="s">
        <v>3803</v>
      </c>
      <c r="C288" s="0" t="s">
        <v>3804</v>
      </c>
      <c r="D288" s="0" t="s">
        <v>3821</v>
      </c>
      <c r="E288" s="0" t="s">
        <v>3822</v>
      </c>
      <c r="F288" s="0" t="s">
        <v>3033</v>
      </c>
      <c r="G288" s="0" t="s">
        <v>3823</v>
      </c>
    </row>
    <row customHeight="1" ht="11.25">
      <c r="A289" s="0" t="s">
        <v>14</v>
      </c>
      <c r="B289" s="0" t="s">
        <v>3803</v>
      </c>
      <c r="C289" s="0" t="s">
        <v>3804</v>
      </c>
      <c r="D289" s="0" t="s">
        <v>3824</v>
      </c>
      <c r="E289" s="0" t="s">
        <v>3825</v>
      </c>
      <c r="F289" s="0" t="s">
        <v>3033</v>
      </c>
      <c r="G289" s="0" t="s">
        <v>3826</v>
      </c>
    </row>
    <row customHeight="1" ht="11.25">
      <c r="A290" s="0" t="s">
        <v>14</v>
      </c>
      <c r="B290" s="0" t="s">
        <v>3803</v>
      </c>
      <c r="C290" s="0" t="s">
        <v>3804</v>
      </c>
      <c r="D290" s="0" t="s">
        <v>3827</v>
      </c>
      <c r="E290" s="0" t="s">
        <v>3828</v>
      </c>
      <c r="F290" s="0" t="s">
        <v>3033</v>
      </c>
      <c r="G290" s="0" t="s">
        <v>3829</v>
      </c>
    </row>
    <row customHeight="1" ht="11.25">
      <c r="A291" s="0" t="s">
        <v>14</v>
      </c>
      <c r="B291" s="0" t="s">
        <v>3803</v>
      </c>
      <c r="C291" s="0" t="s">
        <v>3804</v>
      </c>
      <c r="D291" s="0" t="s">
        <v>3830</v>
      </c>
      <c r="E291" s="0" t="s">
        <v>3831</v>
      </c>
      <c r="F291" s="0" t="s">
        <v>3033</v>
      </c>
      <c r="G291" s="0" t="s">
        <v>3832</v>
      </c>
    </row>
    <row customHeight="1" ht="11.25">
      <c r="A292" s="0" t="s">
        <v>14</v>
      </c>
      <c r="B292" s="0" t="s">
        <v>3803</v>
      </c>
      <c r="C292" s="0" t="s">
        <v>3804</v>
      </c>
      <c r="D292" s="0" t="s">
        <v>3833</v>
      </c>
      <c r="E292" s="0" t="s">
        <v>3834</v>
      </c>
      <c r="F292" s="0" t="s">
        <v>3033</v>
      </c>
      <c r="G292" s="0" t="s">
        <v>3835</v>
      </c>
    </row>
    <row customHeight="1" ht="11.25">
      <c r="A293" s="0" t="s">
        <v>14</v>
      </c>
      <c r="B293" s="0" t="s">
        <v>3803</v>
      </c>
      <c r="C293" s="0" t="s">
        <v>3804</v>
      </c>
      <c r="D293" s="0" t="s">
        <v>3836</v>
      </c>
      <c r="E293" s="0" t="s">
        <v>3837</v>
      </c>
      <c r="F293" s="0" t="s">
        <v>3033</v>
      </c>
      <c r="G293" s="0" t="s">
        <v>3838</v>
      </c>
    </row>
    <row customHeight="1" ht="11.25">
      <c r="A294" s="0" t="s">
        <v>14</v>
      </c>
      <c r="B294" s="0" t="s">
        <v>3803</v>
      </c>
      <c r="C294" s="0" t="s">
        <v>3804</v>
      </c>
      <c r="D294" s="0" t="s">
        <v>3839</v>
      </c>
      <c r="E294" s="0" t="s">
        <v>3840</v>
      </c>
      <c r="F294" s="0" t="s">
        <v>3033</v>
      </c>
      <c r="G294" s="0" t="s">
        <v>3841</v>
      </c>
    </row>
    <row customHeight="1" ht="11.25">
      <c r="A295" s="0" t="s">
        <v>14</v>
      </c>
      <c r="B295" s="0" t="s">
        <v>3803</v>
      </c>
      <c r="C295" s="0" t="s">
        <v>3804</v>
      </c>
      <c r="D295" s="0" t="s">
        <v>3842</v>
      </c>
      <c r="E295" s="0" t="s">
        <v>3843</v>
      </c>
      <c r="F295" s="0" t="s">
        <v>3033</v>
      </c>
      <c r="G295" s="0" t="s">
        <v>3844</v>
      </c>
    </row>
    <row customHeight="1" ht="11.25">
      <c r="A296" s="0" t="s">
        <v>14</v>
      </c>
      <c r="B296" s="0" t="s">
        <v>3845</v>
      </c>
      <c r="C296" s="0" t="s">
        <v>3846</v>
      </c>
      <c r="D296" s="0" t="s">
        <v>3845</v>
      </c>
      <c r="E296" s="0" t="s">
        <v>3846</v>
      </c>
      <c r="F296" s="0" t="s">
        <v>3027</v>
      </c>
      <c r="G296" s="0" t="s">
        <v>3847</v>
      </c>
    </row>
    <row customHeight="1" ht="11.25">
      <c r="A297" s="0" t="s">
        <v>14</v>
      </c>
      <c r="B297" s="0" t="s">
        <v>3848</v>
      </c>
      <c r="C297" s="0" t="s">
        <v>3849</v>
      </c>
      <c r="D297" s="0" t="s">
        <v>3850</v>
      </c>
      <c r="E297" s="0" t="s">
        <v>3851</v>
      </c>
      <c r="F297" s="0" t="s">
        <v>3033</v>
      </c>
      <c r="G297" s="0" t="s">
        <v>3852</v>
      </c>
    </row>
    <row customHeight="1" ht="11.25">
      <c r="A298" s="0" t="s">
        <v>14</v>
      </c>
      <c r="B298" s="0" t="s">
        <v>3848</v>
      </c>
      <c r="C298" s="0" t="s">
        <v>3849</v>
      </c>
      <c r="D298" s="0" t="s">
        <v>3853</v>
      </c>
      <c r="E298" s="0" t="s">
        <v>3854</v>
      </c>
      <c r="F298" s="0" t="s">
        <v>3033</v>
      </c>
      <c r="G298" s="0" t="s">
        <v>3855</v>
      </c>
    </row>
    <row customHeight="1" ht="11.25">
      <c r="A299" s="0" t="s">
        <v>14</v>
      </c>
      <c r="B299" s="0" t="s">
        <v>3848</v>
      </c>
      <c r="C299" s="0" t="s">
        <v>3849</v>
      </c>
      <c r="D299" s="0" t="s">
        <v>3856</v>
      </c>
      <c r="E299" s="0" t="s">
        <v>3857</v>
      </c>
      <c r="F299" s="0" t="s">
        <v>3033</v>
      </c>
      <c r="G299" s="0" t="s">
        <v>3858</v>
      </c>
    </row>
    <row customHeight="1" ht="11.25">
      <c r="A300" s="0" t="s">
        <v>14</v>
      </c>
      <c r="B300" s="0" t="s">
        <v>3848</v>
      </c>
      <c r="C300" s="0" t="s">
        <v>3849</v>
      </c>
      <c r="D300" s="0" t="s">
        <v>3859</v>
      </c>
      <c r="E300" s="0" t="s">
        <v>3860</v>
      </c>
      <c r="F300" s="0" t="s">
        <v>3033</v>
      </c>
      <c r="G300" s="0" t="s">
        <v>3861</v>
      </c>
    </row>
    <row customHeight="1" ht="11.25">
      <c r="A301" s="0" t="s">
        <v>14</v>
      </c>
      <c r="B301" s="0" t="s">
        <v>3848</v>
      </c>
      <c r="C301" s="0" t="s">
        <v>3849</v>
      </c>
      <c r="D301" s="0" t="s">
        <v>3862</v>
      </c>
      <c r="E301" s="0" t="s">
        <v>3863</v>
      </c>
      <c r="F301" s="0" t="s">
        <v>3033</v>
      </c>
      <c r="G301" s="0" t="s">
        <v>3864</v>
      </c>
    </row>
    <row customHeight="1" ht="11.25">
      <c r="A302" s="0" t="s">
        <v>14</v>
      </c>
      <c r="B302" s="0" t="s">
        <v>3848</v>
      </c>
      <c r="C302" s="0" t="s">
        <v>3849</v>
      </c>
      <c r="D302" s="0" t="s">
        <v>3865</v>
      </c>
      <c r="E302" s="0" t="s">
        <v>3866</v>
      </c>
      <c r="F302" s="0" t="s">
        <v>3033</v>
      </c>
      <c r="G302" s="0" t="s">
        <v>3867</v>
      </c>
    </row>
    <row customHeight="1" ht="11.25">
      <c r="A303" s="0" t="s">
        <v>14</v>
      </c>
      <c r="B303" s="0" t="s">
        <v>3848</v>
      </c>
      <c r="C303" s="0" t="s">
        <v>3849</v>
      </c>
      <c r="D303" s="0" t="s">
        <v>3848</v>
      </c>
      <c r="E303" s="0" t="s">
        <v>3849</v>
      </c>
      <c r="F303" s="0" t="s">
        <v>3030</v>
      </c>
      <c r="G303" s="0" t="s">
        <v>3868</v>
      </c>
    </row>
    <row customHeight="1" ht="11.25">
      <c r="A304" s="0" t="s">
        <v>14</v>
      </c>
      <c r="B304" s="0" t="s">
        <v>3848</v>
      </c>
      <c r="C304" s="0" t="s">
        <v>3849</v>
      </c>
      <c r="D304" s="0" t="s">
        <v>3869</v>
      </c>
      <c r="E304" s="0" t="s">
        <v>3870</v>
      </c>
      <c r="F304" s="0" t="s">
        <v>3033</v>
      </c>
      <c r="G304" s="0" t="s">
        <v>3871</v>
      </c>
    </row>
    <row customHeight="1" ht="11.25">
      <c r="A305" s="0" t="s">
        <v>14</v>
      </c>
      <c r="B305" s="0" t="s">
        <v>3848</v>
      </c>
      <c r="C305" s="0" t="s">
        <v>3849</v>
      </c>
      <c r="D305" s="0" t="s">
        <v>3872</v>
      </c>
      <c r="E305" s="0" t="s">
        <v>3873</v>
      </c>
      <c r="F305" s="0" t="s">
        <v>3033</v>
      </c>
      <c r="G305" s="0" t="s">
        <v>3874</v>
      </c>
    </row>
    <row customHeight="1" ht="11.25">
      <c r="A306" s="0" t="s">
        <v>14</v>
      </c>
      <c r="B306" s="0" t="s">
        <v>3848</v>
      </c>
      <c r="C306" s="0" t="s">
        <v>3849</v>
      </c>
      <c r="D306" s="0" t="s">
        <v>3875</v>
      </c>
      <c r="E306" s="0" t="s">
        <v>3876</v>
      </c>
      <c r="F306" s="0" t="s">
        <v>3033</v>
      </c>
      <c r="G306" s="0" t="s">
        <v>3877</v>
      </c>
    </row>
    <row customHeight="1" ht="11.25">
      <c r="A307" s="0" t="s">
        <v>14</v>
      </c>
      <c r="B307" s="0" t="s">
        <v>3848</v>
      </c>
      <c r="C307" s="0" t="s">
        <v>3849</v>
      </c>
      <c r="D307" s="0" t="s">
        <v>3878</v>
      </c>
      <c r="E307" s="0" t="s">
        <v>3879</v>
      </c>
      <c r="F307" s="0" t="s">
        <v>3033</v>
      </c>
      <c r="G307" s="0" t="s">
        <v>3880</v>
      </c>
    </row>
    <row customHeight="1" ht="11.25">
      <c r="A308" s="0" t="s">
        <v>14</v>
      </c>
      <c r="B308" s="0" t="s">
        <v>3848</v>
      </c>
      <c r="C308" s="0" t="s">
        <v>3849</v>
      </c>
      <c r="D308" s="0" t="s">
        <v>3881</v>
      </c>
      <c r="E308" s="0" t="s">
        <v>3882</v>
      </c>
      <c r="F308" s="0" t="s">
        <v>3033</v>
      </c>
      <c r="G308" s="0" t="s">
        <v>3883</v>
      </c>
    </row>
    <row customHeight="1" ht="11.25">
      <c r="A309" s="0" t="s">
        <v>14</v>
      </c>
      <c r="B309" s="0" t="s">
        <v>3848</v>
      </c>
      <c r="C309" s="0" t="s">
        <v>3849</v>
      </c>
      <c r="D309" s="0" t="s">
        <v>3884</v>
      </c>
      <c r="E309" s="0" t="s">
        <v>3885</v>
      </c>
      <c r="F309" s="0" t="s">
        <v>3033</v>
      </c>
      <c r="G309" s="0" t="s">
        <v>3886</v>
      </c>
    </row>
    <row customHeight="1" ht="11.25">
      <c r="A310" s="0" t="s">
        <v>14</v>
      </c>
      <c r="B310" s="0" t="s">
        <v>3848</v>
      </c>
      <c r="C310" s="0" t="s">
        <v>3849</v>
      </c>
      <c r="D310" s="0" t="s">
        <v>3887</v>
      </c>
      <c r="E310" s="0" t="s">
        <v>3888</v>
      </c>
      <c r="F310" s="0" t="s">
        <v>3033</v>
      </c>
      <c r="G310" s="0" t="s">
        <v>3889</v>
      </c>
    </row>
    <row customHeight="1" ht="11.25">
      <c r="A311" s="0" t="s">
        <v>14</v>
      </c>
      <c r="B311" s="0" t="s">
        <v>3848</v>
      </c>
      <c r="C311" s="0" t="s">
        <v>3849</v>
      </c>
      <c r="D311" s="0" t="s">
        <v>3890</v>
      </c>
      <c r="E311" s="0" t="s">
        <v>3891</v>
      </c>
      <c r="F311" s="0" t="s">
        <v>3033</v>
      </c>
      <c r="G311" s="0" t="s">
        <v>3892</v>
      </c>
    </row>
    <row customHeight="1" ht="11.25">
      <c r="A312" s="0" t="s">
        <v>14</v>
      </c>
      <c r="B312" s="0" t="s">
        <v>3848</v>
      </c>
      <c r="C312" s="0" t="s">
        <v>3849</v>
      </c>
      <c r="D312" s="0" t="s">
        <v>3893</v>
      </c>
      <c r="E312" s="0" t="s">
        <v>3894</v>
      </c>
      <c r="F312" s="0" t="s">
        <v>3033</v>
      </c>
      <c r="G312" s="0" t="s">
        <v>3895</v>
      </c>
    </row>
    <row customHeight="1" ht="11.25">
      <c r="A313" s="0" t="s">
        <v>14</v>
      </c>
      <c r="B313" s="0" t="s">
        <v>3896</v>
      </c>
      <c r="C313" s="0" t="s">
        <v>3897</v>
      </c>
      <c r="D313" s="0" t="s">
        <v>3896</v>
      </c>
      <c r="E313" s="0" t="s">
        <v>3897</v>
      </c>
      <c r="F313" s="0" t="s">
        <v>3122</v>
      </c>
      <c r="G313" s="0" t="s">
        <v>3898</v>
      </c>
    </row>
    <row customHeight="1" ht="11.25">
      <c r="A314" s="0" t="s">
        <v>14</v>
      </c>
      <c r="B314" s="0" t="s">
        <v>3899</v>
      </c>
      <c r="C314" s="0" t="s">
        <v>3900</v>
      </c>
      <c r="D314" s="0" t="s">
        <v>3899</v>
      </c>
      <c r="E314" s="0" t="s">
        <v>3900</v>
      </c>
      <c r="F314" s="0" t="s">
        <v>3027</v>
      </c>
      <c r="G314" s="0" t="s">
        <v>3901</v>
      </c>
    </row>
    <row customHeight="1" ht="11.25">
      <c r="A315" s="0" t="s">
        <v>14</v>
      </c>
      <c r="B315" s="0" t="s">
        <v>3902</v>
      </c>
      <c r="C315" s="0" t="s">
        <v>3903</v>
      </c>
      <c r="D315" s="0" t="s">
        <v>3904</v>
      </c>
      <c r="E315" s="0" t="s">
        <v>3905</v>
      </c>
      <c r="F315" s="0" t="s">
        <v>3033</v>
      </c>
      <c r="G315" s="0" t="s">
        <v>3906</v>
      </c>
    </row>
    <row customHeight="1" ht="11.25">
      <c r="A316" s="0" t="s">
        <v>14</v>
      </c>
      <c r="B316" s="0" t="s">
        <v>3902</v>
      </c>
      <c r="C316" s="0" t="s">
        <v>3903</v>
      </c>
      <c r="D316" s="0" t="s">
        <v>3907</v>
      </c>
      <c r="E316" s="0" t="s">
        <v>3908</v>
      </c>
      <c r="F316" s="0" t="s">
        <v>3135</v>
      </c>
      <c r="G316" s="0" t="s">
        <v>3909</v>
      </c>
    </row>
    <row customHeight="1" ht="11.25">
      <c r="A317" s="0" t="s">
        <v>14</v>
      </c>
      <c r="B317" s="0" t="s">
        <v>3902</v>
      </c>
      <c r="C317" s="0" t="s">
        <v>3903</v>
      </c>
      <c r="D317" s="0" t="s">
        <v>3910</v>
      </c>
      <c r="E317" s="0" t="s">
        <v>3911</v>
      </c>
      <c r="F317" s="0" t="s">
        <v>3033</v>
      </c>
      <c r="G317" s="0" t="s">
        <v>3912</v>
      </c>
    </row>
    <row customHeight="1" ht="11.25">
      <c r="A318" s="0" t="s">
        <v>14</v>
      </c>
      <c r="B318" s="0" t="s">
        <v>3902</v>
      </c>
      <c r="C318" s="0" t="s">
        <v>3903</v>
      </c>
      <c r="D318" s="0" t="s">
        <v>3913</v>
      </c>
      <c r="E318" s="0" t="s">
        <v>3914</v>
      </c>
      <c r="F318" s="0" t="s">
        <v>3033</v>
      </c>
      <c r="G318" s="0" t="s">
        <v>3915</v>
      </c>
    </row>
    <row customHeight="1" ht="11.25">
      <c r="A319" s="0" t="s">
        <v>14</v>
      </c>
      <c r="B319" s="0" t="s">
        <v>3902</v>
      </c>
      <c r="C319" s="0" t="s">
        <v>3903</v>
      </c>
      <c r="D319" s="0" t="s">
        <v>3916</v>
      </c>
      <c r="E319" s="0" t="s">
        <v>3917</v>
      </c>
      <c r="F319" s="0" t="s">
        <v>3033</v>
      </c>
      <c r="G319" s="0" t="s">
        <v>3918</v>
      </c>
    </row>
    <row customHeight="1" ht="11.25">
      <c r="A320" s="0" t="s">
        <v>14</v>
      </c>
      <c r="B320" s="0" t="s">
        <v>3902</v>
      </c>
      <c r="C320" s="0" t="s">
        <v>3903</v>
      </c>
      <c r="D320" s="0" t="s">
        <v>3919</v>
      </c>
      <c r="E320" s="0" t="s">
        <v>3920</v>
      </c>
      <c r="F320" s="0" t="s">
        <v>3033</v>
      </c>
      <c r="G320" s="0" t="s">
        <v>3921</v>
      </c>
    </row>
    <row customHeight="1" ht="11.25">
      <c r="A321" s="0" t="s">
        <v>14</v>
      </c>
      <c r="B321" s="0" t="s">
        <v>3902</v>
      </c>
      <c r="C321" s="0" t="s">
        <v>3903</v>
      </c>
      <c r="D321" s="0" t="s">
        <v>3902</v>
      </c>
      <c r="E321" s="0" t="s">
        <v>3903</v>
      </c>
      <c r="F321" s="0" t="s">
        <v>3030</v>
      </c>
      <c r="G321" s="0" t="s">
        <v>3922</v>
      </c>
    </row>
    <row customHeight="1" ht="11.25">
      <c r="A322" s="0" t="s">
        <v>14</v>
      </c>
      <c r="B322" s="0" t="s">
        <v>3902</v>
      </c>
      <c r="C322" s="0" t="s">
        <v>3903</v>
      </c>
      <c r="D322" s="0" t="s">
        <v>3923</v>
      </c>
      <c r="E322" s="0" t="s">
        <v>3924</v>
      </c>
      <c r="F322" s="0" t="s">
        <v>3033</v>
      </c>
      <c r="G322" s="0" t="s">
        <v>3925</v>
      </c>
    </row>
    <row customHeight="1" ht="11.25">
      <c r="A323" s="0" t="s">
        <v>14</v>
      </c>
      <c r="B323" s="0" t="s">
        <v>3926</v>
      </c>
      <c r="C323" s="0" t="s">
        <v>3927</v>
      </c>
      <c r="D323" s="0" t="s">
        <v>3926</v>
      </c>
      <c r="E323" s="0" t="s">
        <v>3927</v>
      </c>
      <c r="F323" s="0" t="s">
        <v>3027</v>
      </c>
      <c r="G323" s="0" t="s">
        <v>3928</v>
      </c>
    </row>
    <row customHeight="1" ht="11.25">
      <c r="A324" s="0" t="s">
        <v>14</v>
      </c>
      <c r="B324" s="0" t="s">
        <v>3929</v>
      </c>
      <c r="C324" s="0" t="s">
        <v>3930</v>
      </c>
      <c r="D324" s="0" t="s">
        <v>3931</v>
      </c>
      <c r="E324" s="0" t="s">
        <v>3932</v>
      </c>
      <c r="F324" s="0" t="s">
        <v>3033</v>
      </c>
      <c r="G324" s="0" t="s">
        <v>3933</v>
      </c>
    </row>
    <row customHeight="1" ht="11.25">
      <c r="A325" s="0" t="s">
        <v>14</v>
      </c>
      <c r="B325" s="0" t="s">
        <v>3929</v>
      </c>
      <c r="C325" s="0" t="s">
        <v>3930</v>
      </c>
      <c r="D325" s="0" t="s">
        <v>3934</v>
      </c>
      <c r="E325" s="0" t="s">
        <v>3935</v>
      </c>
      <c r="F325" s="0" t="s">
        <v>3033</v>
      </c>
      <c r="G325" s="0" t="s">
        <v>3936</v>
      </c>
    </row>
    <row customHeight="1" ht="11.25">
      <c r="A326" s="0" t="s">
        <v>14</v>
      </c>
      <c r="B326" s="0" t="s">
        <v>3929</v>
      </c>
      <c r="C326" s="0" t="s">
        <v>3930</v>
      </c>
      <c r="D326" s="0" t="s">
        <v>3937</v>
      </c>
      <c r="E326" s="0" t="s">
        <v>3938</v>
      </c>
      <c r="F326" s="0" t="s">
        <v>3033</v>
      </c>
      <c r="G326" s="0" t="s">
        <v>3939</v>
      </c>
    </row>
    <row customHeight="1" ht="11.25">
      <c r="A327" s="0" t="s">
        <v>14</v>
      </c>
      <c r="B327" s="0" t="s">
        <v>3929</v>
      </c>
      <c r="C327" s="0" t="s">
        <v>3930</v>
      </c>
      <c r="D327" s="0" t="s">
        <v>3940</v>
      </c>
      <c r="E327" s="0" t="s">
        <v>3941</v>
      </c>
      <c r="F327" s="0" t="s">
        <v>3033</v>
      </c>
      <c r="G327" s="0" t="s">
        <v>3942</v>
      </c>
    </row>
    <row customHeight="1" ht="11.25">
      <c r="A328" s="0" t="s">
        <v>14</v>
      </c>
      <c r="B328" s="0" t="s">
        <v>3929</v>
      </c>
      <c r="C328" s="0" t="s">
        <v>3930</v>
      </c>
      <c r="D328" s="0" t="s">
        <v>3943</v>
      </c>
      <c r="E328" s="0" t="s">
        <v>3944</v>
      </c>
      <c r="F328" s="0" t="s">
        <v>3033</v>
      </c>
      <c r="G328" s="0" t="s">
        <v>3945</v>
      </c>
    </row>
    <row customHeight="1" ht="11.25">
      <c r="A329" s="0" t="s">
        <v>14</v>
      </c>
      <c r="B329" s="0" t="s">
        <v>3929</v>
      </c>
      <c r="C329" s="0" t="s">
        <v>3930</v>
      </c>
      <c r="D329" s="0" t="s">
        <v>3946</v>
      </c>
      <c r="E329" s="0" t="s">
        <v>3947</v>
      </c>
      <c r="F329" s="0" t="s">
        <v>3033</v>
      </c>
      <c r="G329" s="0" t="s">
        <v>3948</v>
      </c>
    </row>
    <row customHeight="1" ht="11.25">
      <c r="A330" s="0" t="s">
        <v>14</v>
      </c>
      <c r="B330" s="0" t="s">
        <v>3929</v>
      </c>
      <c r="C330" s="0" t="s">
        <v>3930</v>
      </c>
      <c r="D330" s="0" t="s">
        <v>3929</v>
      </c>
      <c r="E330" s="0" t="s">
        <v>3930</v>
      </c>
      <c r="F330" s="0" t="s">
        <v>3030</v>
      </c>
      <c r="G330" s="0" t="s">
        <v>3949</v>
      </c>
    </row>
    <row customHeight="1" ht="11.25">
      <c r="A331" s="0" t="s">
        <v>14</v>
      </c>
      <c r="B331" s="0" t="s">
        <v>3929</v>
      </c>
      <c r="C331" s="0" t="s">
        <v>3930</v>
      </c>
      <c r="D331" s="0" t="s">
        <v>3950</v>
      </c>
      <c r="E331" s="0" t="s">
        <v>3951</v>
      </c>
      <c r="F331" s="0" t="s">
        <v>3033</v>
      </c>
      <c r="G331" s="0" t="s">
        <v>3952</v>
      </c>
    </row>
    <row customHeight="1" ht="11.25">
      <c r="A332" s="0" t="s">
        <v>14</v>
      </c>
      <c r="B332" s="0" t="s">
        <v>3953</v>
      </c>
      <c r="C332" s="0" t="s">
        <v>3954</v>
      </c>
      <c r="D332" s="0" t="s">
        <v>3953</v>
      </c>
      <c r="E332" s="0" t="s">
        <v>3954</v>
      </c>
      <c r="F332" s="0" t="s">
        <v>3027</v>
      </c>
      <c r="G332" s="0" t="s">
        <v>3955</v>
      </c>
    </row>
    <row customHeight="1" ht="11.25">
      <c r="A333" s="0" t="s">
        <v>14</v>
      </c>
      <c r="B333" s="0" t="s">
        <v>3956</v>
      </c>
      <c r="C333" s="0" t="s">
        <v>3957</v>
      </c>
      <c r="D333" s="0" t="s">
        <v>3958</v>
      </c>
      <c r="E333" s="0" t="s">
        <v>3959</v>
      </c>
      <c r="F333" s="0" t="s">
        <v>3033</v>
      </c>
      <c r="G333" s="0" t="s">
        <v>3960</v>
      </c>
    </row>
    <row customHeight="1" ht="11.25">
      <c r="A334" s="0" t="s">
        <v>14</v>
      </c>
      <c r="B334" s="0" t="s">
        <v>3956</v>
      </c>
      <c r="C334" s="0" t="s">
        <v>3957</v>
      </c>
      <c r="D334" s="0" t="s">
        <v>3961</v>
      </c>
      <c r="E334" s="0" t="s">
        <v>3962</v>
      </c>
      <c r="F334" s="0" t="s">
        <v>3033</v>
      </c>
      <c r="G334" s="0" t="s">
        <v>3963</v>
      </c>
    </row>
    <row customHeight="1" ht="11.25">
      <c r="A335" s="0" t="s">
        <v>14</v>
      </c>
      <c r="B335" s="0" t="s">
        <v>3956</v>
      </c>
      <c r="C335" s="0" t="s">
        <v>3957</v>
      </c>
      <c r="D335" s="0" t="s">
        <v>3964</v>
      </c>
      <c r="E335" s="0" t="s">
        <v>3965</v>
      </c>
      <c r="F335" s="0" t="s">
        <v>3033</v>
      </c>
      <c r="G335" s="0" t="s">
        <v>3966</v>
      </c>
    </row>
    <row customHeight="1" ht="11.25">
      <c r="A336" s="0" t="s">
        <v>14</v>
      </c>
      <c r="B336" s="0" t="s">
        <v>3956</v>
      </c>
      <c r="C336" s="0" t="s">
        <v>3957</v>
      </c>
      <c r="D336" s="0" t="s">
        <v>3967</v>
      </c>
      <c r="E336" s="0" t="s">
        <v>3968</v>
      </c>
      <c r="F336" s="0" t="s">
        <v>3033</v>
      </c>
      <c r="G336" s="0" t="s">
        <v>3969</v>
      </c>
    </row>
    <row customHeight="1" ht="11.25">
      <c r="A337" s="0" t="s">
        <v>14</v>
      </c>
      <c r="B337" s="0" t="s">
        <v>3956</v>
      </c>
      <c r="C337" s="0" t="s">
        <v>3957</v>
      </c>
      <c r="D337" s="0" t="s">
        <v>3970</v>
      </c>
      <c r="E337" s="0" t="s">
        <v>3971</v>
      </c>
      <c r="F337" s="0" t="s">
        <v>3033</v>
      </c>
      <c r="G337" s="0" t="s">
        <v>3972</v>
      </c>
    </row>
    <row customHeight="1" ht="11.25">
      <c r="A338" s="0" t="s">
        <v>14</v>
      </c>
      <c r="B338" s="0" t="s">
        <v>3956</v>
      </c>
      <c r="C338" s="0" t="s">
        <v>3957</v>
      </c>
      <c r="D338" s="0" t="s">
        <v>3956</v>
      </c>
      <c r="E338" s="0" t="s">
        <v>3957</v>
      </c>
      <c r="F338" s="0" t="s">
        <v>3030</v>
      </c>
      <c r="G338" s="0" t="s">
        <v>3973</v>
      </c>
    </row>
    <row customHeight="1" ht="11.25">
      <c r="A339" s="0" t="s">
        <v>14</v>
      </c>
      <c r="B339" s="0" t="s">
        <v>3956</v>
      </c>
      <c r="C339" s="0" t="s">
        <v>3957</v>
      </c>
      <c r="D339" s="0" t="s">
        <v>3974</v>
      </c>
      <c r="E339" s="0" t="s">
        <v>3975</v>
      </c>
      <c r="F339" s="0" t="s">
        <v>3033</v>
      </c>
      <c r="G339" s="0" t="s">
        <v>3976</v>
      </c>
    </row>
    <row customHeight="1" ht="11.25">
      <c r="A340" s="0" t="s">
        <v>14</v>
      </c>
      <c r="B340" s="0" t="s">
        <v>3977</v>
      </c>
      <c r="C340" s="0" t="s">
        <v>3978</v>
      </c>
      <c r="D340" s="0" t="s">
        <v>3977</v>
      </c>
      <c r="E340" s="0" t="s">
        <v>3978</v>
      </c>
      <c r="F340" s="0" t="s">
        <v>3027</v>
      </c>
      <c r="G340" s="0" t="s">
        <v>3979</v>
      </c>
    </row>
    <row customHeight="1" ht="11.25">
      <c r="A341" s="0" t="s">
        <v>14</v>
      </c>
      <c r="B341" s="0" t="s">
        <v>3980</v>
      </c>
      <c r="C341" s="0" t="s">
        <v>3981</v>
      </c>
      <c r="D341" s="0" t="s">
        <v>3597</v>
      </c>
      <c r="E341" s="0" t="s">
        <v>3982</v>
      </c>
      <c r="F341" s="0" t="s">
        <v>3033</v>
      </c>
      <c r="G341" s="0" t="s">
        <v>3983</v>
      </c>
    </row>
    <row customHeight="1" ht="11.25">
      <c r="A342" s="0" t="s">
        <v>14</v>
      </c>
      <c r="B342" s="0" t="s">
        <v>3980</v>
      </c>
      <c r="C342" s="0" t="s">
        <v>3981</v>
      </c>
      <c r="D342" s="0" t="s">
        <v>3984</v>
      </c>
      <c r="E342" s="0" t="s">
        <v>3985</v>
      </c>
      <c r="F342" s="0" t="s">
        <v>3033</v>
      </c>
      <c r="G342" s="0" t="s">
        <v>3986</v>
      </c>
    </row>
    <row customHeight="1" ht="11.25">
      <c r="A343" s="0" t="s">
        <v>14</v>
      </c>
      <c r="B343" s="0" t="s">
        <v>3980</v>
      </c>
      <c r="C343" s="0" t="s">
        <v>3981</v>
      </c>
      <c r="D343" s="0" t="s">
        <v>3987</v>
      </c>
      <c r="E343" s="0" t="s">
        <v>3988</v>
      </c>
      <c r="F343" s="0" t="s">
        <v>3033</v>
      </c>
      <c r="G343" s="0" t="s">
        <v>3989</v>
      </c>
    </row>
    <row customHeight="1" ht="11.25">
      <c r="A344" s="0" t="s">
        <v>14</v>
      </c>
      <c r="B344" s="0" t="s">
        <v>3980</v>
      </c>
      <c r="C344" s="0" t="s">
        <v>3981</v>
      </c>
      <c r="D344" s="0" t="s">
        <v>3990</v>
      </c>
      <c r="E344" s="0" t="s">
        <v>3991</v>
      </c>
      <c r="F344" s="0" t="s">
        <v>3033</v>
      </c>
      <c r="G344" s="0" t="s">
        <v>3992</v>
      </c>
    </row>
    <row customHeight="1" ht="11.25">
      <c r="A345" s="0" t="s">
        <v>14</v>
      </c>
      <c r="B345" s="0" t="s">
        <v>3980</v>
      </c>
      <c r="C345" s="0" t="s">
        <v>3981</v>
      </c>
      <c r="D345" s="0" t="s">
        <v>3993</v>
      </c>
      <c r="E345" s="0" t="s">
        <v>3994</v>
      </c>
      <c r="F345" s="0" t="s">
        <v>3033</v>
      </c>
      <c r="G345" s="0" t="s">
        <v>3995</v>
      </c>
    </row>
    <row customHeight="1" ht="11.25">
      <c r="A346" s="0" t="s">
        <v>14</v>
      </c>
      <c r="B346" s="0" t="s">
        <v>3980</v>
      </c>
      <c r="C346" s="0" t="s">
        <v>3981</v>
      </c>
      <c r="D346" s="0" t="s">
        <v>3996</v>
      </c>
      <c r="E346" s="0" t="s">
        <v>3997</v>
      </c>
      <c r="F346" s="0" t="s">
        <v>3033</v>
      </c>
      <c r="G346" s="0" t="s">
        <v>3998</v>
      </c>
    </row>
    <row customHeight="1" ht="11.25">
      <c r="A347" s="0" t="s">
        <v>14</v>
      </c>
      <c r="B347" s="0" t="s">
        <v>3980</v>
      </c>
      <c r="C347" s="0" t="s">
        <v>3981</v>
      </c>
      <c r="D347" s="0" t="s">
        <v>3999</v>
      </c>
      <c r="E347" s="0" t="s">
        <v>4000</v>
      </c>
      <c r="F347" s="0" t="s">
        <v>3033</v>
      </c>
      <c r="G347" s="0" t="s">
        <v>4001</v>
      </c>
    </row>
    <row customHeight="1" ht="11.25">
      <c r="A348" s="0" t="s">
        <v>14</v>
      </c>
      <c r="B348" s="0" t="s">
        <v>3980</v>
      </c>
      <c r="C348" s="0" t="s">
        <v>3981</v>
      </c>
      <c r="D348" s="0" t="s">
        <v>4002</v>
      </c>
      <c r="E348" s="0" t="s">
        <v>4003</v>
      </c>
      <c r="F348" s="0" t="s">
        <v>3033</v>
      </c>
      <c r="G348" s="0" t="s">
        <v>4004</v>
      </c>
    </row>
    <row customHeight="1" ht="11.25">
      <c r="A349" s="0" t="s">
        <v>14</v>
      </c>
      <c r="B349" s="0" t="s">
        <v>3980</v>
      </c>
      <c r="C349" s="0" t="s">
        <v>3981</v>
      </c>
      <c r="D349" s="0" t="s">
        <v>4005</v>
      </c>
      <c r="E349" s="0" t="s">
        <v>4006</v>
      </c>
      <c r="F349" s="0" t="s">
        <v>3033</v>
      </c>
      <c r="G349" s="0" t="s">
        <v>4007</v>
      </c>
    </row>
    <row customHeight="1" ht="11.25">
      <c r="A350" s="0" t="s">
        <v>14</v>
      </c>
      <c r="B350" s="0" t="s">
        <v>3980</v>
      </c>
      <c r="C350" s="0" t="s">
        <v>3981</v>
      </c>
      <c r="D350" s="0" t="s">
        <v>4008</v>
      </c>
      <c r="E350" s="0" t="s">
        <v>4009</v>
      </c>
      <c r="F350" s="0" t="s">
        <v>3033</v>
      </c>
      <c r="G350" s="0" t="s">
        <v>4010</v>
      </c>
    </row>
    <row customHeight="1" ht="11.25">
      <c r="A351" s="0" t="s">
        <v>14</v>
      </c>
      <c r="B351" s="0" t="s">
        <v>3980</v>
      </c>
      <c r="C351" s="0" t="s">
        <v>3981</v>
      </c>
      <c r="D351" s="0" t="s">
        <v>4011</v>
      </c>
      <c r="E351" s="0" t="s">
        <v>4012</v>
      </c>
      <c r="F351" s="0" t="s">
        <v>3033</v>
      </c>
      <c r="G351" s="0" t="s">
        <v>4013</v>
      </c>
    </row>
    <row customHeight="1" ht="11.25">
      <c r="A352" s="0" t="s">
        <v>14</v>
      </c>
      <c r="B352" s="0" t="s">
        <v>3980</v>
      </c>
      <c r="C352" s="0" t="s">
        <v>3981</v>
      </c>
      <c r="D352" s="0" t="s">
        <v>3980</v>
      </c>
      <c r="E352" s="0" t="s">
        <v>3981</v>
      </c>
      <c r="F352" s="0" t="s">
        <v>3030</v>
      </c>
      <c r="G352" s="0" t="s">
        <v>4014</v>
      </c>
    </row>
    <row customHeight="1" ht="11.25">
      <c r="A353" s="0" t="s">
        <v>14</v>
      </c>
      <c r="B353" s="0" t="s">
        <v>104</v>
      </c>
      <c r="C353" s="0" t="s">
        <v>105</v>
      </c>
      <c r="D353" s="0" t="s">
        <v>104</v>
      </c>
      <c r="E353" s="0" t="s">
        <v>105</v>
      </c>
      <c r="F353" s="0" t="s">
        <v>3027</v>
      </c>
      <c r="G353" s="0" t="s">
        <v>103</v>
      </c>
    </row>
    <row customHeight="1" ht="11.25">
      <c r="A354" s="0" t="s">
        <v>14</v>
      </c>
      <c r="B354" s="0" t="s">
        <v>4015</v>
      </c>
      <c r="C354" s="0" t="s">
        <v>4016</v>
      </c>
      <c r="D354" s="0" t="s">
        <v>4017</v>
      </c>
      <c r="E354" s="0" t="s">
        <v>4018</v>
      </c>
      <c r="F354" s="0" t="s">
        <v>3033</v>
      </c>
      <c r="G354" s="0" t="s">
        <v>4019</v>
      </c>
    </row>
    <row customHeight="1" ht="11.25">
      <c r="A355" s="0" t="s">
        <v>14</v>
      </c>
      <c r="B355" s="0" t="s">
        <v>4015</v>
      </c>
      <c r="C355" s="0" t="s">
        <v>4016</v>
      </c>
      <c r="D355" s="0" t="s">
        <v>4020</v>
      </c>
      <c r="E355" s="0" t="s">
        <v>4021</v>
      </c>
      <c r="F355" s="0" t="s">
        <v>3135</v>
      </c>
      <c r="G355" s="0" t="s">
        <v>4022</v>
      </c>
    </row>
    <row customHeight="1" ht="11.25">
      <c r="A356" s="0" t="s">
        <v>14</v>
      </c>
      <c r="B356" s="0" t="s">
        <v>4015</v>
      </c>
      <c r="C356" s="0" t="s">
        <v>4016</v>
      </c>
      <c r="D356" s="0" t="s">
        <v>4023</v>
      </c>
      <c r="E356" s="0" t="s">
        <v>4024</v>
      </c>
      <c r="F356" s="0" t="s">
        <v>3033</v>
      </c>
      <c r="G356" s="0" t="s">
        <v>4025</v>
      </c>
    </row>
    <row customHeight="1" ht="11.25">
      <c r="A357" s="0" t="s">
        <v>14</v>
      </c>
      <c r="B357" s="0" t="s">
        <v>4015</v>
      </c>
      <c r="C357" s="0" t="s">
        <v>4016</v>
      </c>
      <c r="D357" s="0" t="s">
        <v>4026</v>
      </c>
      <c r="E357" s="0" t="s">
        <v>4027</v>
      </c>
      <c r="F357" s="0" t="s">
        <v>3033</v>
      </c>
      <c r="G357" s="0" t="s">
        <v>4028</v>
      </c>
    </row>
    <row customHeight="1" ht="11.25">
      <c r="A358" s="0" t="s">
        <v>14</v>
      </c>
      <c r="B358" s="0" t="s">
        <v>4015</v>
      </c>
      <c r="C358" s="0" t="s">
        <v>4016</v>
      </c>
      <c r="D358" s="0" t="s">
        <v>3054</v>
      </c>
      <c r="E358" s="0" t="s">
        <v>4029</v>
      </c>
      <c r="F358" s="0" t="s">
        <v>3033</v>
      </c>
      <c r="G358" s="0" t="s">
        <v>4030</v>
      </c>
    </row>
    <row customHeight="1" ht="11.25">
      <c r="A359" s="0" t="s">
        <v>14</v>
      </c>
      <c r="B359" s="0" t="s">
        <v>4015</v>
      </c>
      <c r="C359" s="0" t="s">
        <v>4016</v>
      </c>
      <c r="D359" s="0" t="s">
        <v>4031</v>
      </c>
      <c r="E359" s="0" t="s">
        <v>4032</v>
      </c>
      <c r="F359" s="0" t="s">
        <v>3033</v>
      </c>
      <c r="G359" s="0" t="s">
        <v>4033</v>
      </c>
    </row>
    <row customHeight="1" ht="11.25">
      <c r="A360" s="0" t="s">
        <v>14</v>
      </c>
      <c r="B360" s="0" t="s">
        <v>4015</v>
      </c>
      <c r="C360" s="0" t="s">
        <v>4016</v>
      </c>
      <c r="D360" s="0" t="s">
        <v>4034</v>
      </c>
      <c r="E360" s="0" t="s">
        <v>4035</v>
      </c>
      <c r="F360" s="0" t="s">
        <v>3033</v>
      </c>
      <c r="G360" s="0" t="s">
        <v>4036</v>
      </c>
    </row>
    <row customHeight="1" ht="11.25">
      <c r="A361" s="0" t="s">
        <v>14</v>
      </c>
      <c r="B361" s="0" t="s">
        <v>4015</v>
      </c>
      <c r="C361" s="0" t="s">
        <v>4016</v>
      </c>
      <c r="D361" s="0" t="s">
        <v>4037</v>
      </c>
      <c r="E361" s="0" t="s">
        <v>4038</v>
      </c>
      <c r="F361" s="0" t="s">
        <v>3033</v>
      </c>
      <c r="G361" s="0" t="s">
        <v>4039</v>
      </c>
    </row>
    <row customHeight="1" ht="11.25">
      <c r="A362" s="0" t="s">
        <v>14</v>
      </c>
      <c r="B362" s="0" t="s">
        <v>4015</v>
      </c>
      <c r="C362" s="0" t="s">
        <v>4016</v>
      </c>
      <c r="D362" s="0" t="s">
        <v>4040</v>
      </c>
      <c r="E362" s="0" t="s">
        <v>4041</v>
      </c>
      <c r="F362" s="0" t="s">
        <v>3033</v>
      </c>
      <c r="G362" s="0" t="s">
        <v>4042</v>
      </c>
    </row>
    <row customHeight="1" ht="11.25">
      <c r="A363" s="0" t="s">
        <v>14</v>
      </c>
      <c r="B363" s="0" t="s">
        <v>4015</v>
      </c>
      <c r="C363" s="0" t="s">
        <v>4016</v>
      </c>
      <c r="D363" s="0" t="s">
        <v>4043</v>
      </c>
      <c r="E363" s="0" t="s">
        <v>4044</v>
      </c>
      <c r="F363" s="0" t="s">
        <v>3033</v>
      </c>
      <c r="G363" s="0" t="s">
        <v>4045</v>
      </c>
    </row>
    <row customHeight="1" ht="11.25">
      <c r="A364" s="0" t="s">
        <v>14</v>
      </c>
      <c r="B364" s="0" t="s">
        <v>4015</v>
      </c>
      <c r="C364" s="0" t="s">
        <v>4016</v>
      </c>
      <c r="D364" s="0" t="s">
        <v>4046</v>
      </c>
      <c r="E364" s="0" t="s">
        <v>4047</v>
      </c>
      <c r="F364" s="0" t="s">
        <v>3033</v>
      </c>
      <c r="G364" s="0" t="s">
        <v>4048</v>
      </c>
    </row>
    <row customHeight="1" ht="11.25">
      <c r="A365" s="0" t="s">
        <v>14</v>
      </c>
      <c r="B365" s="0" t="s">
        <v>4015</v>
      </c>
      <c r="C365" s="0" t="s">
        <v>4016</v>
      </c>
      <c r="D365" s="0" t="s">
        <v>4049</v>
      </c>
      <c r="E365" s="0" t="s">
        <v>4050</v>
      </c>
      <c r="F365" s="0" t="s">
        <v>3033</v>
      </c>
      <c r="G365" s="0" t="s">
        <v>4051</v>
      </c>
    </row>
    <row customHeight="1" ht="11.25">
      <c r="A366" s="0" t="s">
        <v>14</v>
      </c>
      <c r="B366" s="0" t="s">
        <v>4015</v>
      </c>
      <c r="C366" s="0" t="s">
        <v>4016</v>
      </c>
      <c r="D366" s="0" t="s">
        <v>4015</v>
      </c>
      <c r="E366" s="0" t="s">
        <v>4016</v>
      </c>
      <c r="F366" s="0" t="s">
        <v>3030</v>
      </c>
      <c r="G366" s="0" t="s">
        <v>4052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8C38C-66F5-E09A-F767-41AFD25C001D}"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4053</v>
      </c>
      <c r="B1" s="833" t="s">
        <v>4054</v>
      </c>
      <c r="C1" s="833" t="s">
        <v>4055</v>
      </c>
      <c r="D1" s="833" t="s">
        <v>4056</v>
      </c>
    </row>
    <row customHeight="1" ht="11.25">
      <c r="A2" s="1721" t="s">
        <v>113</v>
      </c>
      <c r="B2" s="1721" t="s">
        <v>4057</v>
      </c>
      <c r="C2" s="1721" t="s">
        <v>4058</v>
      </c>
      <c r="D2" s="1721" t="s">
        <v>4059</v>
      </c>
    </row>
    <row customHeight="1" ht="11.25">
      <c r="A3" s="1721" t="s">
        <v>101</v>
      </c>
      <c r="B3" s="1721" t="s">
        <v>4060</v>
      </c>
      <c r="C3" s="1721" t="s">
        <v>4061</v>
      </c>
      <c r="D3" s="1721" t="s">
        <v>4062</v>
      </c>
    </row>
    <row customHeight="1" ht="11.25">
      <c r="A4" s="1721" t="s">
        <v>89</v>
      </c>
      <c r="B4" s="1721" t="s">
        <v>4063</v>
      </c>
      <c r="C4" s="1721" t="s">
        <v>4061</v>
      </c>
      <c r="D4" s="1721" t="s">
        <v>4062</v>
      </c>
    </row>
    <row customHeight="1" ht="11.25">
      <c r="A5" s="1721" t="s">
        <v>90</v>
      </c>
      <c r="B5" s="1721" t="s">
        <v>4064</v>
      </c>
      <c r="C5" s="1721" t="s">
        <v>4061</v>
      </c>
      <c r="D5" s="1721" t="s">
        <v>4062</v>
      </c>
    </row>
    <row customHeight="1" ht="11.25">
      <c r="A6" s="1721" t="s">
        <v>114</v>
      </c>
      <c r="B6" s="1721" t="s">
        <v>4065</v>
      </c>
      <c r="C6" s="1721" t="s">
        <v>4066</v>
      </c>
      <c r="D6" s="1721" t="s">
        <v>4059</v>
      </c>
    </row>
    <row customHeight="1" ht="11.25">
      <c r="A7" s="1721" t="s">
        <v>91</v>
      </c>
      <c r="B7" s="1721" t="s">
        <v>4067</v>
      </c>
      <c r="C7" s="1721" t="s">
        <v>4068</v>
      </c>
      <c r="D7" s="1721" t="s">
        <v>4059</v>
      </c>
    </row>
    <row customHeight="1" ht="11.25">
      <c r="A8" s="1721" t="s">
        <v>92</v>
      </c>
      <c r="B8" s="1721" t="s">
        <v>4069</v>
      </c>
      <c r="C8" s="1721" t="s">
        <v>4070</v>
      </c>
      <c r="D8" s="1721" t="s">
        <v>4071</v>
      </c>
    </row>
    <row customHeight="1" ht="11.25">
      <c r="A9" s="1721" t="s">
        <v>115</v>
      </c>
      <c r="B9" s="1721" t="s">
        <v>4072</v>
      </c>
      <c r="C9" s="1721" t="s">
        <v>4070</v>
      </c>
      <c r="D9" s="1721" t="s">
        <v>4071</v>
      </c>
    </row>
    <row customHeight="1" ht="11.25">
      <c r="A10" s="1721" t="s">
        <v>151</v>
      </c>
      <c r="B10" s="1721" t="s">
        <v>4073</v>
      </c>
      <c r="C10" s="1721" t="s">
        <v>4061</v>
      </c>
      <c r="D10" s="1721" t="s">
        <v>4062</v>
      </c>
    </row>
    <row customHeight="1" ht="11.25">
      <c r="A11" s="1721" t="s">
        <v>152</v>
      </c>
      <c r="B11" s="1721" t="s">
        <v>4074</v>
      </c>
      <c r="C11" s="1721" t="s">
        <v>4068</v>
      </c>
      <c r="D11" s="1721" t="s">
        <v>4062</v>
      </c>
    </row>
    <row customHeight="1" ht="11.25">
      <c r="A12" s="1721" t="s">
        <v>153</v>
      </c>
      <c r="B12" s="1721" t="s">
        <v>4075</v>
      </c>
      <c r="C12" s="1721" t="s">
        <v>4068</v>
      </c>
      <c r="D12" s="1721" t="s">
        <v>4076</v>
      </c>
    </row>
    <row customHeight="1" ht="11.25">
      <c r="A13" s="1721" t="s">
        <v>154</v>
      </c>
      <c r="B13" s="1721" t="s">
        <v>4077</v>
      </c>
      <c r="C13" s="1721" t="s">
        <v>4078</v>
      </c>
      <c r="D13" s="1721" t="s">
        <v>4062</v>
      </c>
    </row>
    <row customHeight="1" ht="11.25">
      <c r="A14" s="1721" t="s">
        <v>155</v>
      </c>
      <c r="B14" s="1721" t="s">
        <v>4079</v>
      </c>
      <c r="C14" s="1721" t="s">
        <v>4078</v>
      </c>
      <c r="D14" s="1721" t="s">
        <v>4062</v>
      </c>
    </row>
    <row customHeight="1" ht="11.25">
      <c r="A15" s="1721" t="s">
        <v>156</v>
      </c>
      <c r="B15" s="1721" t="s">
        <v>4080</v>
      </c>
      <c r="C15" s="1721" t="s">
        <v>4068</v>
      </c>
      <c r="D15" s="1721" t="s">
        <v>4071</v>
      </c>
    </row>
    <row customHeight="1" ht="11.25">
      <c r="A16" s="1721" t="s">
        <v>858</v>
      </c>
      <c r="B16" s="1721" t="s">
        <v>4081</v>
      </c>
      <c r="C16" s="1721" t="s">
        <v>4070</v>
      </c>
      <c r="D16" s="1721" t="s">
        <v>4071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23909-A976-EF98-59DE-061BC50DFC6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1457A-C8EE-989F-D459-49F77BC66CA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133</v>
      </c>
      <c r="B1" s="163" t="s">
        <v>4082</v>
      </c>
    </row>
    <row customHeight="1" ht="11.25">
      <c r="A2" s="6421" t="s">
        <v>97</v>
      </c>
      <c r="B2" s="6421" t="s">
        <v>4083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F2FFB-4D33-8ECA-A913-7C4CFD46573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4084</v>
      </c>
      <c r="B1" s="833" t="s">
        <v>4085</v>
      </c>
    </row>
    <row customHeight="1" ht="11.25">
      <c r="A2" s="833">
        <v>4213775</v>
      </c>
      <c r="B2" s="833" t="s">
        <v>613</v>
      </c>
    </row>
    <row customHeight="1" ht="11.25">
      <c r="A3" s="833">
        <v>4213784</v>
      </c>
      <c r="B3" s="833" t="s">
        <v>649</v>
      </c>
    </row>
    <row customHeight="1" ht="11.25">
      <c r="A4" s="833">
        <v>4213781</v>
      </c>
      <c r="B4" s="833" t="s">
        <v>642</v>
      </c>
    </row>
    <row customHeight="1" ht="11.25">
      <c r="A5" s="833">
        <v>4213776</v>
      </c>
      <c r="B5" s="833" t="s">
        <v>169</v>
      </c>
    </row>
    <row customHeight="1" ht="11.25">
      <c r="A6" s="833">
        <v>4213777</v>
      </c>
      <c r="B6" s="833" t="s">
        <v>175</v>
      </c>
    </row>
    <row customHeight="1" ht="11.25">
      <c r="A7" s="833">
        <v>4213778</v>
      </c>
      <c r="B7" s="833" t="s">
        <v>181</v>
      </c>
    </row>
    <row customHeight="1" ht="11.25">
      <c r="A8" s="833">
        <v>4213780</v>
      </c>
      <c r="B8" s="833" t="s">
        <v>187</v>
      </c>
    </row>
    <row customHeight="1" ht="11.25">
      <c r="A9" s="833">
        <v>4213779</v>
      </c>
      <c r="B9" s="833" t="s">
        <v>782</v>
      </c>
    </row>
    <row customHeight="1" ht="11.25">
      <c r="A10" s="833">
        <v>4213783</v>
      </c>
      <c r="B10" s="833" t="s">
        <v>797</v>
      </c>
    </row>
    <row customHeight="1" ht="11.25">
      <c r="A11" s="833">
        <v>4213782</v>
      </c>
      <c r="B11" s="833"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9F61F-2113-FCD1-841C-4D6A7D5AB1C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4084</v>
      </c>
      <c r="B1" s="833" t="s">
        <v>4086</v>
      </c>
    </row>
    <row customHeight="1" ht="11.25">
      <c r="A2" s="833" t="s">
        <v>4087</v>
      </c>
      <c r="B2" s="833" t="s">
        <v>896</v>
      </c>
    </row>
    <row customHeight="1" ht="11.25">
      <c r="A3" s="833" t="s">
        <v>4088</v>
      </c>
      <c r="B3" s="833" t="s">
        <v>906</v>
      </c>
    </row>
    <row customHeight="1" ht="11.25">
      <c r="A4" s="833" t="s">
        <v>4089</v>
      </c>
      <c r="B4" s="833" t="s">
        <v>915</v>
      </c>
    </row>
    <row customHeight="1" ht="11.25">
      <c r="A5" s="833" t="s">
        <v>4090</v>
      </c>
      <c r="B5" s="833" t="s">
        <v>924</v>
      </c>
    </row>
    <row customHeight="1" ht="11.25">
      <c r="A6" s="833" t="s">
        <v>4091</v>
      </c>
      <c r="B6" s="833" t="s">
        <v>930</v>
      </c>
    </row>
    <row customHeight="1" ht="11.25">
      <c r="A7" s="833" t="s">
        <v>4092</v>
      </c>
      <c r="B7" s="833" t="s">
        <v>938</v>
      </c>
    </row>
    <row customHeight="1" ht="11.25">
      <c r="A8" s="833" t="s">
        <v>235</v>
      </c>
      <c r="B8" s="833" t="s">
        <v>945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27BD8-A324-268C-2118-29035A24DBA6}" mc:Ignorable="x14ac xr xr2 xr3">
  <sheetPr>
    <tabColor rgb="FFFFCC99"/>
  </sheetPr>
  <dimension ref="A1:G365"/>
  <sheetViews>
    <sheetView topLeftCell="A1" showGridLines="0" workbookViewId="0">
      <selection activeCell="A1" sqref="A1"/>
    </sheetView>
  </sheetViews>
  <sheetFormatPr customHeight="1" defaultRowHeight="11.25"/>
  <sheetData>
    <row customHeight="1" ht="11.25">
      <c r="A1" s="0" t="s">
        <v>3018</v>
      </c>
      <c r="B1" s="0" t="s">
        <v>3019</v>
      </c>
      <c r="C1" s="0" t="s">
        <v>3020</v>
      </c>
      <c r="D1" s="0" t="s">
        <v>3021</v>
      </c>
      <c r="E1" s="0" t="s">
        <v>3022</v>
      </c>
      <c r="F1" s="0" t="s">
        <v>3023</v>
      </c>
      <c r="G1" s="0" t="s">
        <v>3024</v>
      </c>
    </row>
    <row customHeight="1" ht="11.25">
      <c r="A2" s="0" t="s">
        <v>14</v>
      </c>
      <c r="B2" s="0" t="s">
        <v>3025</v>
      </c>
      <c r="C2" s="0" t="s">
        <v>3026</v>
      </c>
      <c r="D2" s="0" t="s">
        <v>3025</v>
      </c>
      <c r="E2" s="0" t="s">
        <v>3026</v>
      </c>
      <c r="F2" s="0" t="s">
        <v>3027</v>
      </c>
      <c r="G2" s="0" t="s">
        <v>113</v>
      </c>
    </row>
    <row customHeight="1" ht="11.25">
      <c r="A3" s="0" t="s">
        <v>14</v>
      </c>
      <c r="B3" s="0" t="s">
        <v>3028</v>
      </c>
      <c r="C3" s="0" t="s">
        <v>3029</v>
      </c>
      <c r="D3" s="0" t="s">
        <v>3028</v>
      </c>
      <c r="E3" s="0" t="s">
        <v>3029</v>
      </c>
      <c r="F3" s="0" t="s">
        <v>3030</v>
      </c>
      <c r="G3" s="0" t="s">
        <v>101</v>
      </c>
    </row>
    <row customHeight="1" ht="11.25">
      <c r="A4" s="0" t="s">
        <v>14</v>
      </c>
      <c r="B4" s="0" t="s">
        <v>3028</v>
      </c>
      <c r="C4" s="0" t="s">
        <v>3029</v>
      </c>
      <c r="D4" s="0" t="s">
        <v>3031</v>
      </c>
      <c r="E4" s="0" t="s">
        <v>3032</v>
      </c>
      <c r="F4" s="0" t="s">
        <v>3033</v>
      </c>
      <c r="G4" s="0" t="s">
        <v>89</v>
      </c>
    </row>
    <row customHeight="1" ht="11.25">
      <c r="A5" s="0" t="s">
        <v>14</v>
      </c>
      <c r="B5" s="0" t="s">
        <v>3028</v>
      </c>
      <c r="C5" s="0" t="s">
        <v>3029</v>
      </c>
      <c r="D5" s="0" t="s">
        <v>3034</v>
      </c>
      <c r="E5" s="0" t="s">
        <v>3035</v>
      </c>
      <c r="F5" s="0" t="s">
        <v>3033</v>
      </c>
      <c r="G5" s="0" t="s">
        <v>90</v>
      </c>
    </row>
    <row customHeight="1" ht="11.25">
      <c r="A6" s="0" t="s">
        <v>14</v>
      </c>
      <c r="B6" s="0" t="s">
        <v>3028</v>
      </c>
      <c r="C6" s="0" t="s">
        <v>3029</v>
      </c>
      <c r="D6" s="0" t="s">
        <v>3036</v>
      </c>
      <c r="E6" s="0" t="s">
        <v>3037</v>
      </c>
      <c r="F6" s="0" t="s">
        <v>3033</v>
      </c>
      <c r="G6" s="0" t="s">
        <v>114</v>
      </c>
    </row>
    <row customHeight="1" ht="11.25">
      <c r="A7" s="0" t="s">
        <v>14</v>
      </c>
      <c r="B7" s="0" t="s">
        <v>3028</v>
      </c>
      <c r="C7" s="0" t="s">
        <v>3029</v>
      </c>
      <c r="D7" s="0" t="s">
        <v>3038</v>
      </c>
      <c r="E7" s="0" t="s">
        <v>3039</v>
      </c>
      <c r="F7" s="0" t="s">
        <v>3033</v>
      </c>
      <c r="G7" s="0" t="s">
        <v>91</v>
      </c>
    </row>
    <row customHeight="1" ht="11.25">
      <c r="A8" s="0" t="s">
        <v>14</v>
      </c>
      <c r="B8" s="0" t="s">
        <v>3028</v>
      </c>
      <c r="C8" s="0" t="s">
        <v>3029</v>
      </c>
      <c r="D8" s="0" t="s">
        <v>3040</v>
      </c>
      <c r="E8" s="0" t="s">
        <v>3041</v>
      </c>
      <c r="F8" s="0" t="s">
        <v>3033</v>
      </c>
      <c r="G8" s="0" t="s">
        <v>92</v>
      </c>
    </row>
    <row customHeight="1" ht="11.25">
      <c r="A9" s="0" t="s">
        <v>14</v>
      </c>
      <c r="B9" s="0" t="s">
        <v>3028</v>
      </c>
      <c r="C9" s="0" t="s">
        <v>3029</v>
      </c>
      <c r="D9" s="0" t="s">
        <v>3042</v>
      </c>
      <c r="E9" s="0" t="s">
        <v>3043</v>
      </c>
      <c r="F9" s="0" t="s">
        <v>3033</v>
      </c>
      <c r="G9" s="0" t="s">
        <v>115</v>
      </c>
    </row>
    <row customHeight="1" ht="11.25">
      <c r="A10" s="0" t="s">
        <v>14</v>
      </c>
      <c r="B10" s="0" t="s">
        <v>3028</v>
      </c>
      <c r="C10" s="0" t="s">
        <v>3029</v>
      </c>
      <c r="D10" s="0" t="s">
        <v>3044</v>
      </c>
      <c r="E10" s="0" t="s">
        <v>3045</v>
      </c>
      <c r="F10" s="0" t="s">
        <v>3033</v>
      </c>
      <c r="G10" s="0" t="s">
        <v>151</v>
      </c>
    </row>
    <row customHeight="1" ht="11.25">
      <c r="A11" s="0" t="s">
        <v>14</v>
      </c>
      <c r="B11" s="0" t="s">
        <v>3028</v>
      </c>
      <c r="C11" s="0" t="s">
        <v>3029</v>
      </c>
      <c r="D11" s="0" t="s">
        <v>3046</v>
      </c>
      <c r="E11" s="0" t="s">
        <v>3047</v>
      </c>
      <c r="F11" s="0" t="s">
        <v>3033</v>
      </c>
      <c r="G11" s="0" t="s">
        <v>152</v>
      </c>
    </row>
    <row customHeight="1" ht="11.25">
      <c r="A12" s="0" t="s">
        <v>14</v>
      </c>
      <c r="B12" s="0" t="s">
        <v>3048</v>
      </c>
      <c r="C12" s="0" t="s">
        <v>3049</v>
      </c>
      <c r="D12" s="0" t="s">
        <v>3048</v>
      </c>
      <c r="E12" s="0" t="s">
        <v>3049</v>
      </c>
      <c r="F12" s="0" t="s">
        <v>3027</v>
      </c>
      <c r="G12" s="0" t="s">
        <v>153</v>
      </c>
    </row>
    <row customHeight="1" ht="11.25">
      <c r="A13" s="0" t="s">
        <v>14</v>
      </c>
      <c r="B13" s="0" t="s">
        <v>3050</v>
      </c>
      <c r="C13" s="0" t="s">
        <v>3051</v>
      </c>
      <c r="D13" s="0" t="s">
        <v>3050</v>
      </c>
      <c r="E13" s="0" t="s">
        <v>3051</v>
      </c>
      <c r="F13" s="0" t="s">
        <v>3030</v>
      </c>
      <c r="G13" s="0" t="s">
        <v>154</v>
      </c>
    </row>
    <row customHeight="1" ht="11.25">
      <c r="A14" s="0" t="s">
        <v>14</v>
      </c>
      <c r="B14" s="0" t="s">
        <v>3050</v>
      </c>
      <c r="C14" s="0" t="s">
        <v>3051</v>
      </c>
      <c r="D14" s="0" t="s">
        <v>3052</v>
      </c>
      <c r="E14" s="0" t="s">
        <v>3053</v>
      </c>
      <c r="F14" s="0" t="s">
        <v>3033</v>
      </c>
      <c r="G14" s="0" t="s">
        <v>155</v>
      </c>
    </row>
    <row customHeight="1" ht="11.25">
      <c r="A15" s="0" t="s">
        <v>14</v>
      </c>
      <c r="B15" s="0" t="s">
        <v>3050</v>
      </c>
      <c r="C15" s="0" t="s">
        <v>3051</v>
      </c>
      <c r="D15" s="0" t="s">
        <v>3054</v>
      </c>
      <c r="E15" s="0" t="s">
        <v>3055</v>
      </c>
      <c r="F15" s="0" t="s">
        <v>3033</v>
      </c>
      <c r="G15" s="0" t="s">
        <v>156</v>
      </c>
    </row>
    <row customHeight="1" ht="11.25">
      <c r="A16" s="0" t="s">
        <v>14</v>
      </c>
      <c r="B16" s="0" t="s">
        <v>3050</v>
      </c>
      <c r="C16" s="0" t="s">
        <v>3051</v>
      </c>
      <c r="D16" s="0" t="s">
        <v>3056</v>
      </c>
      <c r="E16" s="0" t="s">
        <v>3057</v>
      </c>
      <c r="F16" s="0" t="s">
        <v>3033</v>
      </c>
      <c r="G16" s="0" t="s">
        <v>858</v>
      </c>
    </row>
    <row customHeight="1" ht="11.25">
      <c r="A17" s="0" t="s">
        <v>14</v>
      </c>
      <c r="B17" s="0" t="s">
        <v>3050</v>
      </c>
      <c r="C17" s="0" t="s">
        <v>3051</v>
      </c>
      <c r="D17" s="0" t="s">
        <v>3058</v>
      </c>
      <c r="E17" s="0" t="s">
        <v>3059</v>
      </c>
      <c r="F17" s="0" t="s">
        <v>3033</v>
      </c>
      <c r="G17" s="0" t="s">
        <v>864</v>
      </c>
    </row>
    <row customHeight="1" ht="11.25">
      <c r="A18" s="0" t="s">
        <v>14</v>
      </c>
      <c r="B18" s="0" t="s">
        <v>3050</v>
      </c>
      <c r="C18" s="0" t="s">
        <v>3051</v>
      </c>
      <c r="D18" s="0" t="s">
        <v>3060</v>
      </c>
      <c r="E18" s="0" t="s">
        <v>3061</v>
      </c>
      <c r="F18" s="0" t="s">
        <v>3033</v>
      </c>
      <c r="G18" s="0" t="s">
        <v>875</v>
      </c>
    </row>
    <row customHeight="1" ht="11.25">
      <c r="A19" s="0" t="s">
        <v>14</v>
      </c>
      <c r="B19" s="0" t="s">
        <v>3050</v>
      </c>
      <c r="C19" s="0" t="s">
        <v>3051</v>
      </c>
      <c r="D19" s="0" t="s">
        <v>3062</v>
      </c>
      <c r="E19" s="0" t="s">
        <v>3063</v>
      </c>
      <c r="F19" s="0" t="s">
        <v>3033</v>
      </c>
      <c r="G19" s="0" t="s">
        <v>889</v>
      </c>
    </row>
    <row customHeight="1" ht="11.25">
      <c r="A20" s="0" t="s">
        <v>14</v>
      </c>
      <c r="B20" s="0" t="s">
        <v>3050</v>
      </c>
      <c r="C20" s="0" t="s">
        <v>3051</v>
      </c>
      <c r="D20" s="0" t="s">
        <v>3064</v>
      </c>
      <c r="E20" s="0" t="s">
        <v>3065</v>
      </c>
      <c r="F20" s="0" t="s">
        <v>3033</v>
      </c>
      <c r="G20" s="0" t="s">
        <v>901</v>
      </c>
    </row>
    <row customHeight="1" ht="11.25">
      <c r="A21" s="0" t="s">
        <v>14</v>
      </c>
      <c r="B21" s="0" t="s">
        <v>3050</v>
      </c>
      <c r="C21" s="0" t="s">
        <v>3051</v>
      </c>
      <c r="D21" s="0" t="s">
        <v>3066</v>
      </c>
      <c r="E21" s="0" t="s">
        <v>3067</v>
      </c>
      <c r="F21" s="0" t="s">
        <v>3033</v>
      </c>
      <c r="G21" s="0" t="s">
        <v>910</v>
      </c>
    </row>
    <row customHeight="1" ht="11.25">
      <c r="A22" s="0" t="s">
        <v>14</v>
      </c>
      <c r="B22" s="0" t="s">
        <v>3050</v>
      </c>
      <c r="C22" s="0" t="s">
        <v>3051</v>
      </c>
      <c r="D22" s="0" t="s">
        <v>3068</v>
      </c>
      <c r="E22" s="0" t="s">
        <v>3069</v>
      </c>
      <c r="F22" s="0" t="s">
        <v>3033</v>
      </c>
      <c r="G22" s="0" t="s">
        <v>926</v>
      </c>
    </row>
    <row customHeight="1" ht="11.25">
      <c r="A23" s="0" t="s">
        <v>14</v>
      </c>
      <c r="B23" s="0" t="s">
        <v>3050</v>
      </c>
      <c r="C23" s="0" t="s">
        <v>3051</v>
      </c>
      <c r="D23" s="0" t="s">
        <v>3070</v>
      </c>
      <c r="E23" s="0" t="s">
        <v>3071</v>
      </c>
      <c r="F23" s="0" t="s">
        <v>3033</v>
      </c>
      <c r="G23" s="0" t="s">
        <v>933</v>
      </c>
    </row>
    <row customHeight="1" ht="11.25">
      <c r="A24" s="0" t="s">
        <v>14</v>
      </c>
      <c r="B24" s="0" t="s">
        <v>3050</v>
      </c>
      <c r="C24" s="0" t="s">
        <v>3051</v>
      </c>
      <c r="D24" s="0" t="s">
        <v>3072</v>
      </c>
      <c r="E24" s="0" t="s">
        <v>3073</v>
      </c>
      <c r="F24" s="0" t="s">
        <v>3033</v>
      </c>
      <c r="G24" s="0" t="s">
        <v>941</v>
      </c>
    </row>
    <row customHeight="1" ht="11.25">
      <c r="A25" s="0" t="s">
        <v>14</v>
      </c>
      <c r="B25" s="0" t="s">
        <v>3074</v>
      </c>
      <c r="C25" s="0" t="s">
        <v>3075</v>
      </c>
      <c r="D25" s="0" t="s">
        <v>3074</v>
      </c>
      <c r="E25" s="0" t="s">
        <v>3075</v>
      </c>
      <c r="F25" s="0" t="s">
        <v>3027</v>
      </c>
      <c r="G25" s="0" t="s">
        <v>948</v>
      </c>
    </row>
    <row customHeight="1" ht="11.25">
      <c r="A26" s="0" t="s">
        <v>14</v>
      </c>
      <c r="B26" s="0" t="s">
        <v>3076</v>
      </c>
      <c r="C26" s="0" t="s">
        <v>3077</v>
      </c>
      <c r="D26" s="0" t="s">
        <v>3078</v>
      </c>
      <c r="E26" s="0" t="s">
        <v>3079</v>
      </c>
      <c r="F26" s="0" t="s">
        <v>3033</v>
      </c>
      <c r="G26" s="0" t="s">
        <v>952</v>
      </c>
    </row>
    <row customHeight="1" ht="11.25">
      <c r="A27" s="0" t="s">
        <v>14</v>
      </c>
      <c r="B27" s="0" t="s">
        <v>3076</v>
      </c>
      <c r="C27" s="0" t="s">
        <v>3077</v>
      </c>
      <c r="D27" s="0" t="s">
        <v>3076</v>
      </c>
      <c r="E27" s="0" t="s">
        <v>3077</v>
      </c>
      <c r="F27" s="0" t="s">
        <v>3030</v>
      </c>
      <c r="G27" s="0" t="s">
        <v>957</v>
      </c>
    </row>
    <row customHeight="1" ht="11.25">
      <c r="A28" s="0" t="s">
        <v>14</v>
      </c>
      <c r="B28" s="0" t="s">
        <v>3076</v>
      </c>
      <c r="C28" s="0" t="s">
        <v>3077</v>
      </c>
      <c r="D28" s="0" t="s">
        <v>3080</v>
      </c>
      <c r="E28" s="0" t="s">
        <v>3081</v>
      </c>
      <c r="F28" s="0" t="s">
        <v>3033</v>
      </c>
      <c r="G28" s="0" t="s">
        <v>965</v>
      </c>
    </row>
    <row customHeight="1" ht="11.25">
      <c r="A29" s="0" t="s">
        <v>14</v>
      </c>
      <c r="B29" s="0" t="s">
        <v>3076</v>
      </c>
      <c r="C29" s="0" t="s">
        <v>3077</v>
      </c>
      <c r="D29" s="0" t="s">
        <v>3082</v>
      </c>
      <c r="E29" s="0" t="s">
        <v>3083</v>
      </c>
      <c r="F29" s="0" t="s">
        <v>3033</v>
      </c>
      <c r="G29" s="0" t="s">
        <v>967</v>
      </c>
    </row>
    <row customHeight="1" ht="11.25">
      <c r="A30" s="0" t="s">
        <v>14</v>
      </c>
      <c r="B30" s="0" t="s">
        <v>3076</v>
      </c>
      <c r="C30" s="0" t="s">
        <v>3077</v>
      </c>
      <c r="D30" s="0" t="s">
        <v>3084</v>
      </c>
      <c r="E30" s="0" t="s">
        <v>3085</v>
      </c>
      <c r="F30" s="0" t="s">
        <v>3033</v>
      </c>
      <c r="G30" s="0" t="s">
        <v>970</v>
      </c>
    </row>
    <row customHeight="1" ht="11.25">
      <c r="A31" s="0" t="s">
        <v>14</v>
      </c>
      <c r="B31" s="0" t="s">
        <v>3076</v>
      </c>
      <c r="C31" s="0" t="s">
        <v>3077</v>
      </c>
      <c r="D31" s="0" t="s">
        <v>3086</v>
      </c>
      <c r="E31" s="0" t="s">
        <v>3087</v>
      </c>
      <c r="F31" s="0" t="s">
        <v>3033</v>
      </c>
      <c r="G31" s="0" t="s">
        <v>976</v>
      </c>
    </row>
    <row customHeight="1" ht="11.25">
      <c r="A32" s="0" t="s">
        <v>14</v>
      </c>
      <c r="B32" s="0" t="s">
        <v>3076</v>
      </c>
      <c r="C32" s="0" t="s">
        <v>3077</v>
      </c>
      <c r="D32" s="0" t="s">
        <v>3088</v>
      </c>
      <c r="E32" s="0" t="s">
        <v>3089</v>
      </c>
      <c r="F32" s="0" t="s">
        <v>3033</v>
      </c>
      <c r="G32" s="0" t="s">
        <v>978</v>
      </c>
    </row>
    <row customHeight="1" ht="11.25">
      <c r="A33" s="0" t="s">
        <v>14</v>
      </c>
      <c r="B33" s="0" t="s">
        <v>3076</v>
      </c>
      <c r="C33" s="0" t="s">
        <v>3077</v>
      </c>
      <c r="D33" s="0" t="s">
        <v>3090</v>
      </c>
      <c r="E33" s="0" t="s">
        <v>3091</v>
      </c>
      <c r="F33" s="0" t="s">
        <v>3033</v>
      </c>
      <c r="G33" s="0" t="s">
        <v>980</v>
      </c>
    </row>
    <row customHeight="1" ht="11.25">
      <c r="A34" s="0" t="s">
        <v>14</v>
      </c>
      <c r="B34" s="0" t="s">
        <v>3076</v>
      </c>
      <c r="C34" s="0" t="s">
        <v>3077</v>
      </c>
      <c r="D34" s="0" t="s">
        <v>3092</v>
      </c>
      <c r="E34" s="0" t="s">
        <v>3093</v>
      </c>
      <c r="F34" s="0" t="s">
        <v>3033</v>
      </c>
      <c r="G34" s="0" t="s">
        <v>982</v>
      </c>
    </row>
    <row customHeight="1" ht="11.25">
      <c r="A35" s="0" t="s">
        <v>14</v>
      </c>
      <c r="B35" s="0" t="s">
        <v>3076</v>
      </c>
      <c r="C35" s="0" t="s">
        <v>3077</v>
      </c>
      <c r="D35" s="0" t="s">
        <v>3094</v>
      </c>
      <c r="E35" s="0" t="s">
        <v>3095</v>
      </c>
      <c r="F35" s="0" t="s">
        <v>3033</v>
      </c>
      <c r="G35" s="0" t="s">
        <v>988</v>
      </c>
    </row>
    <row customHeight="1" ht="11.25">
      <c r="A36" s="0" t="s">
        <v>14</v>
      </c>
      <c r="B36" s="0" t="s">
        <v>3076</v>
      </c>
      <c r="C36" s="0" t="s">
        <v>3077</v>
      </c>
      <c r="D36" s="0" t="s">
        <v>3096</v>
      </c>
      <c r="E36" s="0" t="s">
        <v>3097</v>
      </c>
      <c r="F36" s="0" t="s">
        <v>3033</v>
      </c>
      <c r="G36" s="0" t="s">
        <v>993</v>
      </c>
    </row>
    <row customHeight="1" ht="11.25">
      <c r="A37" s="0" t="s">
        <v>14</v>
      </c>
      <c r="B37" s="0" t="s">
        <v>3076</v>
      </c>
      <c r="C37" s="0" t="s">
        <v>3077</v>
      </c>
      <c r="D37" s="0" t="s">
        <v>3098</v>
      </c>
      <c r="E37" s="0" t="s">
        <v>3099</v>
      </c>
      <c r="F37" s="0" t="s">
        <v>3033</v>
      </c>
      <c r="G37" s="0" t="s">
        <v>997</v>
      </c>
    </row>
    <row customHeight="1" ht="11.25">
      <c r="A38" s="0" t="s">
        <v>14</v>
      </c>
      <c r="B38" s="0" t="s">
        <v>3100</v>
      </c>
      <c r="C38" s="0" t="s">
        <v>3101</v>
      </c>
      <c r="D38" s="0" t="s">
        <v>3100</v>
      </c>
      <c r="E38" s="0" t="s">
        <v>3101</v>
      </c>
      <c r="F38" s="0" t="s">
        <v>3027</v>
      </c>
      <c r="G38" s="0" t="s">
        <v>1005</v>
      </c>
    </row>
    <row customHeight="1" ht="11.25">
      <c r="A39" s="0" t="s">
        <v>14</v>
      </c>
      <c r="B39" s="0" t="s">
        <v>3102</v>
      </c>
      <c r="C39" s="0" t="s">
        <v>3103</v>
      </c>
      <c r="D39" s="0" t="s">
        <v>3102</v>
      </c>
      <c r="E39" s="0" t="s">
        <v>3103</v>
      </c>
      <c r="F39" s="0" t="s">
        <v>3030</v>
      </c>
      <c r="G39" s="0" t="s">
        <v>1012</v>
      </c>
    </row>
    <row customHeight="1" ht="11.25">
      <c r="A40" s="0" t="s">
        <v>14</v>
      </c>
      <c r="B40" s="0" t="s">
        <v>3102</v>
      </c>
      <c r="C40" s="0" t="s">
        <v>3103</v>
      </c>
      <c r="D40" s="0" t="s">
        <v>3104</v>
      </c>
      <c r="E40" s="0" t="s">
        <v>3105</v>
      </c>
      <c r="F40" s="0" t="s">
        <v>3033</v>
      </c>
      <c r="G40" s="0" t="s">
        <v>1019</v>
      </c>
    </row>
    <row customHeight="1" ht="11.25">
      <c r="A41" s="0" t="s">
        <v>14</v>
      </c>
      <c r="B41" s="0" t="s">
        <v>3102</v>
      </c>
      <c r="C41" s="0" t="s">
        <v>3103</v>
      </c>
      <c r="D41" s="0" t="s">
        <v>3106</v>
      </c>
      <c r="E41" s="0" t="s">
        <v>3107</v>
      </c>
      <c r="F41" s="0" t="s">
        <v>3033</v>
      </c>
      <c r="G41" s="0" t="s">
        <v>1025</v>
      </c>
    </row>
    <row customHeight="1" ht="11.25">
      <c r="A42" s="0" t="s">
        <v>14</v>
      </c>
      <c r="B42" s="0" t="s">
        <v>3102</v>
      </c>
      <c r="C42" s="0" t="s">
        <v>3103</v>
      </c>
      <c r="D42" s="0" t="s">
        <v>3108</v>
      </c>
      <c r="E42" s="0" t="s">
        <v>3109</v>
      </c>
      <c r="F42" s="0" t="s">
        <v>3033</v>
      </c>
      <c r="G42" s="0" t="s">
        <v>1030</v>
      </c>
    </row>
    <row customHeight="1" ht="11.25">
      <c r="A43" s="0" t="s">
        <v>14</v>
      </c>
      <c r="B43" s="0" t="s">
        <v>3102</v>
      </c>
      <c r="C43" s="0" t="s">
        <v>3103</v>
      </c>
      <c r="D43" s="0" t="s">
        <v>3110</v>
      </c>
      <c r="E43" s="0" t="s">
        <v>3111</v>
      </c>
      <c r="F43" s="0" t="s">
        <v>3033</v>
      </c>
      <c r="G43" s="0" t="s">
        <v>1037</v>
      </c>
    </row>
    <row customHeight="1" ht="11.25">
      <c r="A44" s="0" t="s">
        <v>14</v>
      </c>
      <c r="B44" s="0" t="s">
        <v>3102</v>
      </c>
      <c r="C44" s="0" t="s">
        <v>3103</v>
      </c>
      <c r="D44" s="0" t="s">
        <v>3112</v>
      </c>
      <c r="E44" s="0" t="s">
        <v>3113</v>
      </c>
      <c r="F44" s="0" t="s">
        <v>3033</v>
      </c>
      <c r="G44" s="0" t="s">
        <v>1046</v>
      </c>
    </row>
    <row customHeight="1" ht="11.25">
      <c r="A45" s="0" t="s">
        <v>14</v>
      </c>
      <c r="B45" s="0" t="s">
        <v>3102</v>
      </c>
      <c r="C45" s="0" t="s">
        <v>3103</v>
      </c>
      <c r="D45" s="0" t="s">
        <v>3114</v>
      </c>
      <c r="E45" s="0" t="s">
        <v>3115</v>
      </c>
      <c r="F45" s="0" t="s">
        <v>3033</v>
      </c>
      <c r="G45" s="0" t="s">
        <v>1052</v>
      </c>
    </row>
    <row customHeight="1" ht="11.25">
      <c r="A46" s="0" t="s">
        <v>14</v>
      </c>
      <c r="B46" s="0" t="s">
        <v>3102</v>
      </c>
      <c r="C46" s="0" t="s">
        <v>3103</v>
      </c>
      <c r="D46" s="0" t="s">
        <v>3116</v>
      </c>
      <c r="E46" s="0" t="s">
        <v>3117</v>
      </c>
      <c r="F46" s="0" t="s">
        <v>3033</v>
      </c>
      <c r="G46" s="0" t="s">
        <v>1057</v>
      </c>
    </row>
    <row customHeight="1" ht="11.25">
      <c r="A47" s="0" t="s">
        <v>14</v>
      </c>
      <c r="B47" s="0" t="s">
        <v>3102</v>
      </c>
      <c r="C47" s="0" t="s">
        <v>3103</v>
      </c>
      <c r="D47" s="0" t="s">
        <v>3118</v>
      </c>
      <c r="E47" s="0" t="s">
        <v>3119</v>
      </c>
      <c r="F47" s="0" t="s">
        <v>3033</v>
      </c>
      <c r="G47" s="0" t="s">
        <v>1064</v>
      </c>
    </row>
    <row customHeight="1" ht="11.25">
      <c r="A48" s="0" t="s">
        <v>14</v>
      </c>
      <c r="B48" s="0" t="s">
        <v>3120</v>
      </c>
      <c r="C48" s="0" t="s">
        <v>3121</v>
      </c>
      <c r="D48" s="0" t="s">
        <v>3120</v>
      </c>
      <c r="E48" s="0" t="s">
        <v>3121</v>
      </c>
      <c r="F48" s="0" t="s">
        <v>3122</v>
      </c>
      <c r="G48" s="0" t="s">
        <v>1070</v>
      </c>
    </row>
    <row customHeight="1" ht="11.25">
      <c r="A49" s="0" t="s">
        <v>14</v>
      </c>
      <c r="B49" s="0" t="s">
        <v>3123</v>
      </c>
      <c r="C49" s="0" t="s">
        <v>3124</v>
      </c>
      <c r="D49" s="0" t="s">
        <v>3123</v>
      </c>
      <c r="E49" s="0" t="s">
        <v>3124</v>
      </c>
      <c r="F49" s="0" t="s">
        <v>3027</v>
      </c>
      <c r="G49" s="0" t="s">
        <v>1076</v>
      </c>
    </row>
    <row customHeight="1" ht="11.25">
      <c r="A50" s="0" t="s">
        <v>14</v>
      </c>
      <c r="B50" s="0" t="s">
        <v>3125</v>
      </c>
      <c r="C50" s="0" t="s">
        <v>3126</v>
      </c>
      <c r="D50" s="0" t="s">
        <v>3127</v>
      </c>
      <c r="E50" s="0" t="s">
        <v>3128</v>
      </c>
      <c r="F50" s="0" t="s">
        <v>3033</v>
      </c>
      <c r="G50" s="0" t="s">
        <v>1081</v>
      </c>
    </row>
    <row customHeight="1" ht="11.25">
      <c r="A51" s="0" t="s">
        <v>14</v>
      </c>
      <c r="B51" s="0" t="s">
        <v>3125</v>
      </c>
      <c r="C51" s="0" t="s">
        <v>3126</v>
      </c>
      <c r="D51" s="0" t="s">
        <v>3129</v>
      </c>
      <c r="E51" s="0" t="s">
        <v>3130</v>
      </c>
      <c r="F51" s="0" t="s">
        <v>3033</v>
      </c>
      <c r="G51" s="0" t="s">
        <v>1085</v>
      </c>
    </row>
    <row customHeight="1" ht="11.25">
      <c r="A52" s="0" t="s">
        <v>14</v>
      </c>
      <c r="B52" s="0" t="s">
        <v>3125</v>
      </c>
      <c r="C52" s="0" t="s">
        <v>3126</v>
      </c>
      <c r="D52" s="0" t="s">
        <v>3131</v>
      </c>
      <c r="E52" s="0" t="s">
        <v>3132</v>
      </c>
      <c r="F52" s="0" t="s">
        <v>3033</v>
      </c>
      <c r="G52" s="0" t="s">
        <v>1089</v>
      </c>
    </row>
    <row customHeight="1" ht="11.25">
      <c r="A53" s="0" t="s">
        <v>14</v>
      </c>
      <c r="B53" s="0" t="s">
        <v>3125</v>
      </c>
      <c r="C53" s="0" t="s">
        <v>3126</v>
      </c>
      <c r="D53" s="0" t="s">
        <v>3125</v>
      </c>
      <c r="E53" s="0" t="s">
        <v>3126</v>
      </c>
      <c r="F53" s="0" t="s">
        <v>3030</v>
      </c>
      <c r="G53" s="0" t="s">
        <v>1091</v>
      </c>
    </row>
    <row customHeight="1" ht="11.25">
      <c r="A54" s="0" t="s">
        <v>14</v>
      </c>
      <c r="B54" s="0" t="s">
        <v>3125</v>
      </c>
      <c r="C54" s="0" t="s">
        <v>3126</v>
      </c>
      <c r="D54" s="0" t="s">
        <v>3133</v>
      </c>
      <c r="E54" s="0" t="s">
        <v>3134</v>
      </c>
      <c r="F54" s="0" t="s">
        <v>3135</v>
      </c>
      <c r="G54" s="0" t="s">
        <v>1094</v>
      </c>
    </row>
    <row customHeight="1" ht="11.25">
      <c r="A55" s="0" t="s">
        <v>14</v>
      </c>
      <c r="B55" s="0" t="s">
        <v>3125</v>
      </c>
      <c r="C55" s="0" t="s">
        <v>3126</v>
      </c>
      <c r="D55" s="0" t="s">
        <v>3136</v>
      </c>
      <c r="E55" s="0" t="s">
        <v>3137</v>
      </c>
      <c r="F55" s="0" t="s">
        <v>3033</v>
      </c>
      <c r="G55" s="0" t="s">
        <v>1098</v>
      </c>
    </row>
    <row customHeight="1" ht="11.25">
      <c r="A56" s="0" t="s">
        <v>14</v>
      </c>
      <c r="B56" s="0" t="s">
        <v>3125</v>
      </c>
      <c r="C56" s="0" t="s">
        <v>3126</v>
      </c>
      <c r="D56" s="0" t="s">
        <v>3138</v>
      </c>
      <c r="E56" s="0" t="s">
        <v>3139</v>
      </c>
      <c r="F56" s="0" t="s">
        <v>3033</v>
      </c>
      <c r="G56" s="0" t="s">
        <v>1101</v>
      </c>
    </row>
    <row customHeight="1" ht="11.25">
      <c r="A57" s="0" t="s">
        <v>14</v>
      </c>
      <c r="B57" s="0" t="s">
        <v>3125</v>
      </c>
      <c r="C57" s="0" t="s">
        <v>3126</v>
      </c>
      <c r="D57" s="0" t="s">
        <v>3140</v>
      </c>
      <c r="E57" s="0" t="s">
        <v>3141</v>
      </c>
      <c r="F57" s="0" t="s">
        <v>3033</v>
      </c>
      <c r="G57" s="0" t="s">
        <v>1104</v>
      </c>
    </row>
    <row customHeight="1" ht="11.25">
      <c r="A58" s="0" t="s">
        <v>14</v>
      </c>
      <c r="B58" s="0" t="s">
        <v>3125</v>
      </c>
      <c r="C58" s="0" t="s">
        <v>3126</v>
      </c>
      <c r="D58" s="0" t="s">
        <v>3142</v>
      </c>
      <c r="E58" s="0" t="s">
        <v>3143</v>
      </c>
      <c r="F58" s="0" t="s">
        <v>3033</v>
      </c>
      <c r="G58" s="0" t="s">
        <v>1107</v>
      </c>
    </row>
    <row customHeight="1" ht="11.25">
      <c r="A59" s="0" t="s">
        <v>14</v>
      </c>
      <c r="B59" s="0" t="s">
        <v>3125</v>
      </c>
      <c r="C59" s="0" t="s">
        <v>3126</v>
      </c>
      <c r="D59" s="0" t="s">
        <v>3144</v>
      </c>
      <c r="E59" s="0" t="s">
        <v>3145</v>
      </c>
      <c r="F59" s="0" t="s">
        <v>3033</v>
      </c>
      <c r="G59" s="0" t="s">
        <v>1111</v>
      </c>
    </row>
    <row customHeight="1" ht="11.25">
      <c r="A60" s="0" t="s">
        <v>14</v>
      </c>
      <c r="B60" s="0" t="s">
        <v>3125</v>
      </c>
      <c r="C60" s="0" t="s">
        <v>3126</v>
      </c>
      <c r="D60" s="0" t="s">
        <v>3146</v>
      </c>
      <c r="E60" s="0" t="s">
        <v>3147</v>
      </c>
      <c r="F60" s="0" t="s">
        <v>3033</v>
      </c>
      <c r="G60" s="0" t="s">
        <v>1114</v>
      </c>
    </row>
    <row customHeight="1" ht="11.25">
      <c r="A61" s="0" t="s">
        <v>14</v>
      </c>
      <c r="B61" s="0" t="s">
        <v>3125</v>
      </c>
      <c r="C61" s="0" t="s">
        <v>3126</v>
      </c>
      <c r="D61" s="0" t="s">
        <v>3148</v>
      </c>
      <c r="E61" s="0" t="s">
        <v>3149</v>
      </c>
      <c r="F61" s="0" t="s">
        <v>3033</v>
      </c>
      <c r="G61" s="0" t="s">
        <v>3150</v>
      </c>
    </row>
    <row customHeight="1" ht="11.25">
      <c r="A62" s="0" t="s">
        <v>14</v>
      </c>
      <c r="B62" s="0" t="s">
        <v>3125</v>
      </c>
      <c r="C62" s="0" t="s">
        <v>3126</v>
      </c>
      <c r="D62" s="0" t="s">
        <v>3151</v>
      </c>
      <c r="E62" s="0" t="s">
        <v>3152</v>
      </c>
      <c r="F62" s="0" t="s">
        <v>3033</v>
      </c>
      <c r="G62" s="0" t="s">
        <v>3153</v>
      </c>
    </row>
    <row customHeight="1" ht="11.25">
      <c r="A63" s="0" t="s">
        <v>14</v>
      </c>
      <c r="B63" s="0" t="s">
        <v>3125</v>
      </c>
      <c r="C63" s="0" t="s">
        <v>3126</v>
      </c>
      <c r="D63" s="0" t="s">
        <v>3154</v>
      </c>
      <c r="E63" s="0" t="s">
        <v>3155</v>
      </c>
      <c r="F63" s="0" t="s">
        <v>3033</v>
      </c>
      <c r="G63" s="0" t="s">
        <v>3156</v>
      </c>
    </row>
    <row customHeight="1" ht="11.25">
      <c r="A64" s="0" t="s">
        <v>14</v>
      </c>
      <c r="B64" s="0" t="s">
        <v>3125</v>
      </c>
      <c r="C64" s="0" t="s">
        <v>3126</v>
      </c>
      <c r="D64" s="0" t="s">
        <v>3157</v>
      </c>
      <c r="E64" s="0" t="s">
        <v>3158</v>
      </c>
      <c r="F64" s="0" t="s">
        <v>3033</v>
      </c>
      <c r="G64" s="0" t="s">
        <v>3159</v>
      </c>
    </row>
    <row customHeight="1" ht="11.25">
      <c r="A65" s="0" t="s">
        <v>14</v>
      </c>
      <c r="B65" s="0" t="s">
        <v>3160</v>
      </c>
      <c r="C65" s="0" t="s">
        <v>3161</v>
      </c>
      <c r="D65" s="0" t="s">
        <v>3160</v>
      </c>
      <c r="E65" s="0" t="s">
        <v>3161</v>
      </c>
      <c r="F65" s="0" t="s">
        <v>3027</v>
      </c>
      <c r="G65" s="0" t="s">
        <v>3162</v>
      </c>
    </row>
    <row customHeight="1" ht="11.25">
      <c r="A66" s="0" t="s">
        <v>14</v>
      </c>
      <c r="B66" s="0" t="s">
        <v>3163</v>
      </c>
      <c r="C66" s="0" t="s">
        <v>3164</v>
      </c>
      <c r="D66" s="0" t="s">
        <v>3165</v>
      </c>
      <c r="E66" s="0" t="s">
        <v>3166</v>
      </c>
      <c r="F66" s="0" t="s">
        <v>3033</v>
      </c>
      <c r="G66" s="0" t="s">
        <v>3167</v>
      </c>
    </row>
    <row customHeight="1" ht="11.25">
      <c r="A67" s="0" t="s">
        <v>14</v>
      </c>
      <c r="B67" s="0" t="s">
        <v>3163</v>
      </c>
      <c r="C67" s="0" t="s">
        <v>3164</v>
      </c>
      <c r="D67" s="0" t="s">
        <v>3163</v>
      </c>
      <c r="E67" s="0" t="s">
        <v>3164</v>
      </c>
      <c r="F67" s="0" t="s">
        <v>3030</v>
      </c>
      <c r="G67" s="0" t="s">
        <v>1330</v>
      </c>
    </row>
    <row customHeight="1" ht="11.25">
      <c r="A68" s="0" t="s">
        <v>14</v>
      </c>
      <c r="B68" s="0" t="s">
        <v>3163</v>
      </c>
      <c r="C68" s="0" t="s">
        <v>3164</v>
      </c>
      <c r="D68" s="0" t="s">
        <v>3168</v>
      </c>
      <c r="E68" s="0" t="s">
        <v>3169</v>
      </c>
      <c r="F68" s="0" t="s">
        <v>3135</v>
      </c>
      <c r="G68" s="0" t="s">
        <v>3170</v>
      </c>
    </row>
    <row customHeight="1" ht="11.25">
      <c r="A69" s="0" t="s">
        <v>14</v>
      </c>
      <c r="B69" s="0" t="s">
        <v>3163</v>
      </c>
      <c r="C69" s="0" t="s">
        <v>3164</v>
      </c>
      <c r="D69" s="0" t="s">
        <v>3171</v>
      </c>
      <c r="E69" s="0" t="s">
        <v>3172</v>
      </c>
      <c r="F69" s="0" t="s">
        <v>3033</v>
      </c>
      <c r="G69" s="0" t="s">
        <v>1567</v>
      </c>
    </row>
    <row customHeight="1" ht="11.25">
      <c r="A70" s="0" t="s">
        <v>14</v>
      </c>
      <c r="B70" s="0" t="s">
        <v>3163</v>
      </c>
      <c r="C70" s="0" t="s">
        <v>3164</v>
      </c>
      <c r="D70" s="0" t="s">
        <v>3173</v>
      </c>
      <c r="E70" s="0" t="s">
        <v>3174</v>
      </c>
      <c r="F70" s="0" t="s">
        <v>3033</v>
      </c>
      <c r="G70" s="0" t="s">
        <v>3175</v>
      </c>
    </row>
    <row customHeight="1" ht="11.25">
      <c r="A71" s="0" t="s">
        <v>14</v>
      </c>
      <c r="B71" s="0" t="s">
        <v>3163</v>
      </c>
      <c r="C71" s="0" t="s">
        <v>3164</v>
      </c>
      <c r="D71" s="0" t="s">
        <v>3176</v>
      </c>
      <c r="E71" s="0" t="s">
        <v>3177</v>
      </c>
      <c r="F71" s="0" t="s">
        <v>3033</v>
      </c>
      <c r="G71" s="0" t="s">
        <v>3178</v>
      </c>
    </row>
    <row customHeight="1" ht="11.25">
      <c r="A72" s="0" t="s">
        <v>14</v>
      </c>
      <c r="B72" s="0" t="s">
        <v>3163</v>
      </c>
      <c r="C72" s="0" t="s">
        <v>3164</v>
      </c>
      <c r="D72" s="0" t="s">
        <v>3179</v>
      </c>
      <c r="E72" s="0" t="s">
        <v>3180</v>
      </c>
      <c r="F72" s="0" t="s">
        <v>3033</v>
      </c>
      <c r="G72" s="0" t="s">
        <v>3181</v>
      </c>
    </row>
    <row customHeight="1" ht="11.25">
      <c r="A73" s="0" t="s">
        <v>14</v>
      </c>
      <c r="B73" s="0" t="s">
        <v>3163</v>
      </c>
      <c r="C73" s="0" t="s">
        <v>3164</v>
      </c>
      <c r="D73" s="0" t="s">
        <v>3182</v>
      </c>
      <c r="E73" s="0" t="s">
        <v>3183</v>
      </c>
      <c r="F73" s="0" t="s">
        <v>3033</v>
      </c>
      <c r="G73" s="0" t="s">
        <v>3184</v>
      </c>
    </row>
    <row customHeight="1" ht="11.25">
      <c r="A74" s="0" t="s">
        <v>14</v>
      </c>
      <c r="B74" s="0" t="s">
        <v>3163</v>
      </c>
      <c r="C74" s="0" t="s">
        <v>3164</v>
      </c>
      <c r="D74" s="0" t="s">
        <v>3185</v>
      </c>
      <c r="E74" s="0" t="s">
        <v>3186</v>
      </c>
      <c r="F74" s="0" t="s">
        <v>3033</v>
      </c>
      <c r="G74" s="0" t="s">
        <v>3187</v>
      </c>
    </row>
    <row customHeight="1" ht="11.25">
      <c r="A75" s="0" t="s">
        <v>14</v>
      </c>
      <c r="B75" s="0" t="s">
        <v>3163</v>
      </c>
      <c r="C75" s="0" t="s">
        <v>3164</v>
      </c>
      <c r="D75" s="0" t="s">
        <v>3188</v>
      </c>
      <c r="E75" s="0" t="s">
        <v>3189</v>
      </c>
      <c r="F75" s="0" t="s">
        <v>3033</v>
      </c>
      <c r="G75" s="0" t="s">
        <v>3190</v>
      </c>
    </row>
    <row customHeight="1" ht="11.25">
      <c r="A76" s="0" t="s">
        <v>14</v>
      </c>
      <c r="B76" s="0" t="s">
        <v>3163</v>
      </c>
      <c r="C76" s="0" t="s">
        <v>3164</v>
      </c>
      <c r="D76" s="0" t="s">
        <v>3191</v>
      </c>
      <c r="E76" s="0" t="s">
        <v>3192</v>
      </c>
      <c r="F76" s="0" t="s">
        <v>3033</v>
      </c>
      <c r="G76" s="0" t="s">
        <v>3193</v>
      </c>
    </row>
    <row customHeight="1" ht="11.25">
      <c r="A77" s="0" t="s">
        <v>14</v>
      </c>
      <c r="B77" s="0" t="s">
        <v>3163</v>
      </c>
      <c r="C77" s="0" t="s">
        <v>3164</v>
      </c>
      <c r="D77" s="0" t="s">
        <v>3194</v>
      </c>
      <c r="E77" s="0" t="s">
        <v>3195</v>
      </c>
      <c r="F77" s="0" t="s">
        <v>3033</v>
      </c>
      <c r="G77" s="0" t="s">
        <v>3196</v>
      </c>
    </row>
    <row customHeight="1" ht="11.25">
      <c r="A78" s="0" t="s">
        <v>14</v>
      </c>
      <c r="B78" s="0" t="s">
        <v>3163</v>
      </c>
      <c r="C78" s="0" t="s">
        <v>3164</v>
      </c>
      <c r="D78" s="0" t="s">
        <v>3197</v>
      </c>
      <c r="E78" s="0" t="s">
        <v>3198</v>
      </c>
      <c r="F78" s="0" t="s">
        <v>3033</v>
      </c>
      <c r="G78" s="0" t="s">
        <v>3199</v>
      </c>
    </row>
    <row customHeight="1" ht="11.25">
      <c r="A79" s="0" t="s">
        <v>14</v>
      </c>
      <c r="B79" s="0" t="s">
        <v>3163</v>
      </c>
      <c r="C79" s="0" t="s">
        <v>3164</v>
      </c>
      <c r="D79" s="0" t="s">
        <v>3200</v>
      </c>
      <c r="E79" s="0" t="s">
        <v>3201</v>
      </c>
      <c r="F79" s="0" t="s">
        <v>3033</v>
      </c>
      <c r="G79" s="0" t="s">
        <v>3202</v>
      </c>
    </row>
    <row customHeight="1" ht="11.25">
      <c r="A80" s="0" t="s">
        <v>14</v>
      </c>
      <c r="B80" s="0" t="s">
        <v>3163</v>
      </c>
      <c r="C80" s="0" t="s">
        <v>3164</v>
      </c>
      <c r="D80" s="0" t="s">
        <v>3203</v>
      </c>
      <c r="E80" s="0" t="s">
        <v>3204</v>
      </c>
      <c r="F80" s="0" t="s">
        <v>3033</v>
      </c>
      <c r="G80" s="0" t="s">
        <v>3205</v>
      </c>
    </row>
    <row customHeight="1" ht="11.25">
      <c r="A81" s="0" t="s">
        <v>14</v>
      </c>
      <c r="B81" s="0" t="s">
        <v>3206</v>
      </c>
      <c r="C81" s="0" t="s">
        <v>3207</v>
      </c>
      <c r="D81" s="0" t="s">
        <v>3206</v>
      </c>
      <c r="E81" s="0" t="s">
        <v>3207</v>
      </c>
      <c r="F81" s="0" t="s">
        <v>3122</v>
      </c>
      <c r="G81" s="0" t="s">
        <v>3208</v>
      </c>
    </row>
    <row customHeight="1" ht="11.25">
      <c r="A82" s="0" t="s">
        <v>14</v>
      </c>
      <c r="B82" s="0" t="s">
        <v>3209</v>
      </c>
      <c r="C82" s="0" t="s">
        <v>3210</v>
      </c>
      <c r="D82" s="0" t="s">
        <v>3209</v>
      </c>
      <c r="E82" s="0" t="s">
        <v>3210</v>
      </c>
      <c r="F82" s="0" t="s">
        <v>3027</v>
      </c>
      <c r="G82" s="0" t="s">
        <v>3211</v>
      </c>
    </row>
    <row customHeight="1" ht="11.25">
      <c r="A83" s="0" t="s">
        <v>14</v>
      </c>
      <c r="B83" s="0" t="s">
        <v>3212</v>
      </c>
      <c r="C83" s="0" t="s">
        <v>3213</v>
      </c>
      <c r="D83" s="0" t="s">
        <v>3129</v>
      </c>
      <c r="E83" s="0" t="s">
        <v>3214</v>
      </c>
      <c r="F83" s="0" t="s">
        <v>3033</v>
      </c>
      <c r="G83" s="0" t="s">
        <v>3215</v>
      </c>
    </row>
    <row customHeight="1" ht="11.25">
      <c r="A84" s="0" t="s">
        <v>14</v>
      </c>
      <c r="B84" s="0" t="s">
        <v>3212</v>
      </c>
      <c r="C84" s="0" t="s">
        <v>3213</v>
      </c>
      <c r="D84" s="0" t="s">
        <v>3216</v>
      </c>
      <c r="E84" s="0" t="s">
        <v>3217</v>
      </c>
      <c r="F84" s="0" t="s">
        <v>3033</v>
      </c>
      <c r="G84" s="0" t="s">
        <v>3218</v>
      </c>
    </row>
    <row customHeight="1" ht="11.25">
      <c r="A85" s="0" t="s">
        <v>14</v>
      </c>
      <c r="B85" s="0" t="s">
        <v>3212</v>
      </c>
      <c r="C85" s="0" t="s">
        <v>3213</v>
      </c>
      <c r="D85" s="0" t="s">
        <v>3212</v>
      </c>
      <c r="E85" s="0" t="s">
        <v>3213</v>
      </c>
      <c r="F85" s="0" t="s">
        <v>3030</v>
      </c>
      <c r="G85" s="0" t="s">
        <v>3219</v>
      </c>
    </row>
    <row customHeight="1" ht="11.25">
      <c r="A86" s="0" t="s">
        <v>14</v>
      </c>
      <c r="B86" s="0" t="s">
        <v>3212</v>
      </c>
      <c r="C86" s="0" t="s">
        <v>3213</v>
      </c>
      <c r="D86" s="0" t="s">
        <v>3220</v>
      </c>
      <c r="E86" s="0" t="s">
        <v>3221</v>
      </c>
      <c r="F86" s="0" t="s">
        <v>3033</v>
      </c>
      <c r="G86" s="0" t="s">
        <v>3222</v>
      </c>
    </row>
    <row customHeight="1" ht="11.25">
      <c r="A87" s="0" t="s">
        <v>14</v>
      </c>
      <c r="B87" s="0" t="s">
        <v>3212</v>
      </c>
      <c r="C87" s="0" t="s">
        <v>3213</v>
      </c>
      <c r="D87" s="0" t="s">
        <v>3223</v>
      </c>
      <c r="E87" s="0" t="s">
        <v>3224</v>
      </c>
      <c r="F87" s="0" t="s">
        <v>3033</v>
      </c>
      <c r="G87" s="0" t="s">
        <v>3225</v>
      </c>
    </row>
    <row customHeight="1" ht="11.25">
      <c r="A88" s="0" t="s">
        <v>14</v>
      </c>
      <c r="B88" s="0" t="s">
        <v>3212</v>
      </c>
      <c r="C88" s="0" t="s">
        <v>3213</v>
      </c>
      <c r="D88" s="0" t="s">
        <v>3226</v>
      </c>
      <c r="E88" s="0" t="s">
        <v>3227</v>
      </c>
      <c r="F88" s="0" t="s">
        <v>3033</v>
      </c>
      <c r="G88" s="0" t="s">
        <v>3228</v>
      </c>
    </row>
    <row customHeight="1" ht="11.25">
      <c r="A89" s="0" t="s">
        <v>14</v>
      </c>
      <c r="B89" s="0" t="s">
        <v>3212</v>
      </c>
      <c r="C89" s="0" t="s">
        <v>3213</v>
      </c>
      <c r="D89" s="0" t="s">
        <v>3229</v>
      </c>
      <c r="E89" s="0" t="s">
        <v>3230</v>
      </c>
      <c r="F89" s="0" t="s">
        <v>3033</v>
      </c>
      <c r="G89" s="0" t="s">
        <v>3231</v>
      </c>
    </row>
    <row customHeight="1" ht="11.25">
      <c r="A90" s="0" t="s">
        <v>14</v>
      </c>
      <c r="B90" s="0" t="s">
        <v>3212</v>
      </c>
      <c r="C90" s="0" t="s">
        <v>3213</v>
      </c>
      <c r="D90" s="0" t="s">
        <v>3232</v>
      </c>
      <c r="E90" s="0" t="s">
        <v>3233</v>
      </c>
      <c r="F90" s="0" t="s">
        <v>3033</v>
      </c>
      <c r="G90" s="0" t="s">
        <v>3234</v>
      </c>
    </row>
    <row customHeight="1" ht="11.25">
      <c r="A91" s="0" t="s">
        <v>14</v>
      </c>
      <c r="B91" s="0" t="s">
        <v>3212</v>
      </c>
      <c r="C91" s="0" t="s">
        <v>3213</v>
      </c>
      <c r="D91" s="0" t="s">
        <v>3235</v>
      </c>
      <c r="E91" s="0" t="s">
        <v>3236</v>
      </c>
      <c r="F91" s="0" t="s">
        <v>3033</v>
      </c>
      <c r="G91" s="0" t="s">
        <v>3237</v>
      </c>
    </row>
    <row customHeight="1" ht="11.25">
      <c r="A92" s="0" t="s">
        <v>14</v>
      </c>
      <c r="B92" s="0" t="s">
        <v>3212</v>
      </c>
      <c r="C92" s="0" t="s">
        <v>3213</v>
      </c>
      <c r="D92" s="0" t="s">
        <v>3238</v>
      </c>
      <c r="E92" s="0" t="s">
        <v>3239</v>
      </c>
      <c r="F92" s="0" t="s">
        <v>3033</v>
      </c>
      <c r="G92" s="0" t="s">
        <v>3240</v>
      </c>
    </row>
    <row customHeight="1" ht="11.25">
      <c r="A93" s="0" t="s">
        <v>14</v>
      </c>
      <c r="B93" s="0" t="s">
        <v>3212</v>
      </c>
      <c r="C93" s="0" t="s">
        <v>3213</v>
      </c>
      <c r="D93" s="0" t="s">
        <v>3241</v>
      </c>
      <c r="E93" s="0" t="s">
        <v>3242</v>
      </c>
      <c r="F93" s="0" t="s">
        <v>3033</v>
      </c>
      <c r="G93" s="0" t="s">
        <v>3243</v>
      </c>
    </row>
    <row customHeight="1" ht="11.25">
      <c r="A94" s="0" t="s">
        <v>14</v>
      </c>
      <c r="B94" s="0" t="s">
        <v>3212</v>
      </c>
      <c r="C94" s="0" t="s">
        <v>3213</v>
      </c>
      <c r="D94" s="0" t="s">
        <v>3244</v>
      </c>
      <c r="E94" s="0" t="s">
        <v>3245</v>
      </c>
      <c r="F94" s="0" t="s">
        <v>3033</v>
      </c>
      <c r="G94" s="0" t="s">
        <v>3246</v>
      </c>
    </row>
    <row customHeight="1" ht="11.25">
      <c r="A95" s="0" t="s">
        <v>14</v>
      </c>
      <c r="B95" s="0" t="s">
        <v>3212</v>
      </c>
      <c r="C95" s="0" t="s">
        <v>3213</v>
      </c>
      <c r="D95" s="0" t="s">
        <v>3247</v>
      </c>
      <c r="E95" s="0" t="s">
        <v>3248</v>
      </c>
      <c r="F95" s="0" t="s">
        <v>3033</v>
      </c>
      <c r="G95" s="0" t="s">
        <v>3249</v>
      </c>
    </row>
    <row customHeight="1" ht="11.25">
      <c r="A96" s="0" t="s">
        <v>14</v>
      </c>
      <c r="B96" s="0" t="s">
        <v>3212</v>
      </c>
      <c r="C96" s="0" t="s">
        <v>3213</v>
      </c>
      <c r="D96" s="0" t="s">
        <v>3250</v>
      </c>
      <c r="E96" s="0" t="s">
        <v>3251</v>
      </c>
      <c r="F96" s="0" t="s">
        <v>3033</v>
      </c>
      <c r="G96" s="0" t="s">
        <v>3252</v>
      </c>
    </row>
    <row customHeight="1" ht="11.25">
      <c r="A97" s="0" t="s">
        <v>14</v>
      </c>
      <c r="B97" s="0" t="s">
        <v>3212</v>
      </c>
      <c r="C97" s="0" t="s">
        <v>3213</v>
      </c>
      <c r="D97" s="0" t="s">
        <v>3253</v>
      </c>
      <c r="E97" s="0" t="s">
        <v>3254</v>
      </c>
      <c r="F97" s="0" t="s">
        <v>3033</v>
      </c>
      <c r="G97" s="0" t="s">
        <v>3255</v>
      </c>
    </row>
    <row customHeight="1" ht="11.25">
      <c r="A98" s="0" t="s">
        <v>14</v>
      </c>
      <c r="B98" s="0" t="s">
        <v>3256</v>
      </c>
      <c r="C98" s="0" t="s">
        <v>3257</v>
      </c>
      <c r="D98" s="0" t="s">
        <v>3256</v>
      </c>
      <c r="E98" s="0" t="s">
        <v>3257</v>
      </c>
      <c r="F98" s="0" t="s">
        <v>3122</v>
      </c>
      <c r="G98" s="0" t="s">
        <v>3258</v>
      </c>
    </row>
    <row customHeight="1" ht="11.25">
      <c r="A99" s="0" t="s">
        <v>14</v>
      </c>
      <c r="B99" s="0" t="s">
        <v>3259</v>
      </c>
      <c r="C99" s="0" t="s">
        <v>3260</v>
      </c>
      <c r="D99" s="0" t="s">
        <v>3259</v>
      </c>
      <c r="E99" s="0" t="s">
        <v>3260</v>
      </c>
      <c r="F99" s="0" t="s">
        <v>3122</v>
      </c>
      <c r="G99" s="0" t="s">
        <v>3261</v>
      </c>
    </row>
    <row customHeight="1" ht="11.25">
      <c r="A100" s="0" t="s">
        <v>14</v>
      </c>
      <c r="B100" s="0" t="s">
        <v>3262</v>
      </c>
      <c r="C100" s="0" t="s">
        <v>3263</v>
      </c>
      <c r="D100" s="0" t="s">
        <v>3262</v>
      </c>
      <c r="E100" s="0" t="s">
        <v>3263</v>
      </c>
      <c r="F100" s="0" t="s">
        <v>3122</v>
      </c>
      <c r="G100" s="0" t="s">
        <v>3264</v>
      </c>
    </row>
    <row customHeight="1" ht="11.25">
      <c r="A101" s="0" t="s">
        <v>14</v>
      </c>
      <c r="B101" s="0" t="s">
        <v>3265</v>
      </c>
      <c r="C101" s="0" t="s">
        <v>3266</v>
      </c>
      <c r="D101" s="0" t="s">
        <v>3265</v>
      </c>
      <c r="E101" s="0" t="s">
        <v>3266</v>
      </c>
      <c r="F101" s="0" t="s">
        <v>3122</v>
      </c>
      <c r="G101" s="0" t="s">
        <v>3267</v>
      </c>
    </row>
    <row customHeight="1" ht="11.25">
      <c r="A102" s="0" t="s">
        <v>14</v>
      </c>
      <c r="B102" s="0" t="s">
        <v>3268</v>
      </c>
      <c r="C102" s="0" t="s">
        <v>3269</v>
      </c>
      <c r="D102" s="0" t="s">
        <v>3268</v>
      </c>
      <c r="E102" s="0" t="s">
        <v>3269</v>
      </c>
      <c r="F102" s="0" t="s">
        <v>3122</v>
      </c>
      <c r="G102" s="0" t="s">
        <v>3270</v>
      </c>
    </row>
    <row customHeight="1" ht="11.25">
      <c r="A103" s="0" t="s">
        <v>14</v>
      </c>
      <c r="B103" s="0" t="s">
        <v>3271</v>
      </c>
      <c r="C103" s="0" t="s">
        <v>3272</v>
      </c>
      <c r="D103" s="0" t="s">
        <v>3271</v>
      </c>
      <c r="E103" s="0" t="s">
        <v>3272</v>
      </c>
      <c r="F103" s="0" t="s">
        <v>3122</v>
      </c>
      <c r="G103" s="0" t="s">
        <v>3273</v>
      </c>
    </row>
    <row customHeight="1" ht="11.25">
      <c r="A104" s="0" t="s">
        <v>14</v>
      </c>
      <c r="B104" s="0" t="s">
        <v>3274</v>
      </c>
      <c r="C104" s="0" t="s">
        <v>3275</v>
      </c>
      <c r="D104" s="0" t="s">
        <v>3274</v>
      </c>
      <c r="E104" s="0" t="s">
        <v>3275</v>
      </c>
      <c r="F104" s="0" t="s">
        <v>3027</v>
      </c>
      <c r="G104" s="0" t="s">
        <v>3276</v>
      </c>
    </row>
    <row customHeight="1" ht="11.25">
      <c r="A105" s="0" t="s">
        <v>14</v>
      </c>
      <c r="B105" s="0" t="s">
        <v>3277</v>
      </c>
      <c r="C105" s="0" t="s">
        <v>3278</v>
      </c>
      <c r="D105" s="0" t="s">
        <v>3277</v>
      </c>
      <c r="E105" s="0" t="s">
        <v>3278</v>
      </c>
      <c r="F105" s="0" t="s">
        <v>3030</v>
      </c>
      <c r="G105" s="0" t="s">
        <v>3279</v>
      </c>
    </row>
    <row customHeight="1" ht="11.25">
      <c r="A106" s="0" t="s">
        <v>14</v>
      </c>
      <c r="B106" s="0" t="s">
        <v>3277</v>
      </c>
      <c r="C106" s="0" t="s">
        <v>3278</v>
      </c>
      <c r="D106" s="0" t="s">
        <v>3280</v>
      </c>
      <c r="E106" s="0" t="s">
        <v>3281</v>
      </c>
      <c r="F106" s="0" t="s">
        <v>3033</v>
      </c>
      <c r="G106" s="0" t="s">
        <v>3282</v>
      </c>
    </row>
    <row customHeight="1" ht="11.25">
      <c r="A107" s="0" t="s">
        <v>14</v>
      </c>
      <c r="B107" s="0" t="s">
        <v>3277</v>
      </c>
      <c r="C107" s="0" t="s">
        <v>3278</v>
      </c>
      <c r="D107" s="0" t="s">
        <v>3283</v>
      </c>
      <c r="E107" s="0" t="s">
        <v>3284</v>
      </c>
      <c r="F107" s="0" t="s">
        <v>3033</v>
      </c>
      <c r="G107" s="0" t="s">
        <v>3285</v>
      </c>
    </row>
    <row customHeight="1" ht="11.25">
      <c r="A108" s="0" t="s">
        <v>14</v>
      </c>
      <c r="B108" s="0" t="s">
        <v>3277</v>
      </c>
      <c r="C108" s="0" t="s">
        <v>3278</v>
      </c>
      <c r="D108" s="0" t="s">
        <v>3286</v>
      </c>
      <c r="E108" s="0" t="s">
        <v>3287</v>
      </c>
      <c r="F108" s="0" t="s">
        <v>3033</v>
      </c>
      <c r="G108" s="0" t="s">
        <v>3288</v>
      </c>
    </row>
    <row customHeight="1" ht="11.25">
      <c r="A109" s="0" t="s">
        <v>14</v>
      </c>
      <c r="B109" s="0" t="s">
        <v>3277</v>
      </c>
      <c r="C109" s="0" t="s">
        <v>3278</v>
      </c>
      <c r="D109" s="0" t="s">
        <v>3289</v>
      </c>
      <c r="E109" s="0" t="s">
        <v>3290</v>
      </c>
      <c r="F109" s="0" t="s">
        <v>3033</v>
      </c>
      <c r="G109" s="0" t="s">
        <v>3291</v>
      </c>
    </row>
    <row customHeight="1" ht="11.25">
      <c r="A110" s="0" t="s">
        <v>14</v>
      </c>
      <c r="B110" s="0" t="s">
        <v>3277</v>
      </c>
      <c r="C110" s="0" t="s">
        <v>3278</v>
      </c>
      <c r="D110" s="0" t="s">
        <v>3292</v>
      </c>
      <c r="E110" s="0" t="s">
        <v>3293</v>
      </c>
      <c r="F110" s="0" t="s">
        <v>3033</v>
      </c>
      <c r="G110" s="0" t="s">
        <v>3294</v>
      </c>
    </row>
    <row customHeight="1" ht="11.25">
      <c r="A111" s="0" t="s">
        <v>14</v>
      </c>
      <c r="B111" s="0" t="s">
        <v>3277</v>
      </c>
      <c r="C111" s="0" t="s">
        <v>3278</v>
      </c>
      <c r="D111" s="0" t="s">
        <v>3295</v>
      </c>
      <c r="E111" s="0" t="s">
        <v>3296</v>
      </c>
      <c r="F111" s="0" t="s">
        <v>3033</v>
      </c>
      <c r="G111" s="0" t="s">
        <v>3297</v>
      </c>
    </row>
    <row customHeight="1" ht="11.25">
      <c r="A112" s="0" t="s">
        <v>14</v>
      </c>
      <c r="B112" s="0" t="s">
        <v>3277</v>
      </c>
      <c r="C112" s="0" t="s">
        <v>3278</v>
      </c>
      <c r="D112" s="0" t="s">
        <v>3298</v>
      </c>
      <c r="E112" s="0" t="s">
        <v>3299</v>
      </c>
      <c r="F112" s="0" t="s">
        <v>3033</v>
      </c>
      <c r="G112" s="0" t="s">
        <v>3300</v>
      </c>
    </row>
    <row customHeight="1" ht="11.25">
      <c r="A113" s="0" t="s">
        <v>14</v>
      </c>
      <c r="B113" s="0" t="s">
        <v>3277</v>
      </c>
      <c r="C113" s="0" t="s">
        <v>3278</v>
      </c>
      <c r="D113" s="0" t="s">
        <v>3301</v>
      </c>
      <c r="E113" s="0" t="s">
        <v>3302</v>
      </c>
      <c r="F113" s="0" t="s">
        <v>3033</v>
      </c>
      <c r="G113" s="0" t="s">
        <v>3303</v>
      </c>
    </row>
    <row customHeight="1" ht="11.25">
      <c r="A114" s="0" t="s">
        <v>14</v>
      </c>
      <c r="B114" s="0" t="s">
        <v>3304</v>
      </c>
      <c r="C114" s="0" t="s">
        <v>3305</v>
      </c>
      <c r="D114" s="0" t="s">
        <v>3304</v>
      </c>
      <c r="E114" s="0" t="s">
        <v>3305</v>
      </c>
      <c r="F114" s="0" t="s">
        <v>3122</v>
      </c>
      <c r="G114" s="0" t="s">
        <v>3306</v>
      </c>
    </row>
    <row customHeight="1" ht="11.25">
      <c r="A115" s="0" t="s">
        <v>14</v>
      </c>
      <c r="B115" s="0" t="s">
        <v>3307</v>
      </c>
      <c r="C115" s="0" t="s">
        <v>3308</v>
      </c>
      <c r="D115" s="0" t="s">
        <v>3307</v>
      </c>
      <c r="E115" s="0" t="s">
        <v>3308</v>
      </c>
      <c r="F115" s="0" t="s">
        <v>3027</v>
      </c>
      <c r="G115" s="0" t="s">
        <v>3309</v>
      </c>
    </row>
    <row customHeight="1" ht="11.25">
      <c r="A116" s="0" t="s">
        <v>14</v>
      </c>
      <c r="B116" s="0" t="s">
        <v>3310</v>
      </c>
      <c r="C116" s="0" t="s">
        <v>3311</v>
      </c>
      <c r="D116" s="0" t="s">
        <v>3312</v>
      </c>
      <c r="E116" s="0" t="s">
        <v>3313</v>
      </c>
      <c r="F116" s="0" t="s">
        <v>3135</v>
      </c>
      <c r="G116" s="0" t="s">
        <v>3314</v>
      </c>
    </row>
    <row customHeight="1" ht="11.25">
      <c r="A117" s="0" t="s">
        <v>14</v>
      </c>
      <c r="B117" s="0" t="s">
        <v>3310</v>
      </c>
      <c r="C117" s="0" t="s">
        <v>3311</v>
      </c>
      <c r="D117" s="0" t="s">
        <v>3310</v>
      </c>
      <c r="E117" s="0" t="s">
        <v>3311</v>
      </c>
      <c r="F117" s="0" t="s">
        <v>3030</v>
      </c>
      <c r="G117" s="0" t="s">
        <v>3315</v>
      </c>
    </row>
    <row customHeight="1" ht="11.25">
      <c r="A118" s="0" t="s">
        <v>14</v>
      </c>
      <c r="B118" s="0" t="s">
        <v>3310</v>
      </c>
      <c r="C118" s="0" t="s">
        <v>3311</v>
      </c>
      <c r="D118" s="0" t="s">
        <v>3316</v>
      </c>
      <c r="E118" s="0" t="s">
        <v>3317</v>
      </c>
      <c r="F118" s="0" t="s">
        <v>3033</v>
      </c>
      <c r="G118" s="0" t="s">
        <v>3318</v>
      </c>
    </row>
    <row customHeight="1" ht="11.25">
      <c r="A119" s="0" t="s">
        <v>14</v>
      </c>
      <c r="B119" s="0" t="s">
        <v>3310</v>
      </c>
      <c r="C119" s="0" t="s">
        <v>3311</v>
      </c>
      <c r="D119" s="0" t="s">
        <v>3319</v>
      </c>
      <c r="E119" s="0" t="s">
        <v>3320</v>
      </c>
      <c r="F119" s="0" t="s">
        <v>3033</v>
      </c>
      <c r="G119" s="0" t="s">
        <v>3321</v>
      </c>
    </row>
    <row customHeight="1" ht="11.25">
      <c r="A120" s="0" t="s">
        <v>14</v>
      </c>
      <c r="B120" s="0" t="s">
        <v>3310</v>
      </c>
      <c r="C120" s="0" t="s">
        <v>3311</v>
      </c>
      <c r="D120" s="0" t="s">
        <v>3322</v>
      </c>
      <c r="E120" s="0" t="s">
        <v>3323</v>
      </c>
      <c r="F120" s="0" t="s">
        <v>3033</v>
      </c>
      <c r="G120" s="0" t="s">
        <v>3324</v>
      </c>
    </row>
    <row customHeight="1" ht="11.25">
      <c r="A121" s="0" t="s">
        <v>14</v>
      </c>
      <c r="B121" s="0" t="s">
        <v>3310</v>
      </c>
      <c r="C121" s="0" t="s">
        <v>3311</v>
      </c>
      <c r="D121" s="0" t="s">
        <v>3325</v>
      </c>
      <c r="E121" s="0" t="s">
        <v>3326</v>
      </c>
      <c r="F121" s="0" t="s">
        <v>3033</v>
      </c>
      <c r="G121" s="0" t="s">
        <v>3327</v>
      </c>
    </row>
    <row customHeight="1" ht="11.25">
      <c r="A122" s="0" t="s">
        <v>14</v>
      </c>
      <c r="B122" s="0" t="s">
        <v>3310</v>
      </c>
      <c r="C122" s="0" t="s">
        <v>3311</v>
      </c>
      <c r="D122" s="0" t="s">
        <v>3328</v>
      </c>
      <c r="E122" s="0" t="s">
        <v>3329</v>
      </c>
      <c r="F122" s="0" t="s">
        <v>3033</v>
      </c>
      <c r="G122" s="0" t="s">
        <v>3330</v>
      </c>
    </row>
    <row customHeight="1" ht="11.25">
      <c r="A123" s="0" t="s">
        <v>14</v>
      </c>
      <c r="B123" s="0" t="s">
        <v>3310</v>
      </c>
      <c r="C123" s="0" t="s">
        <v>3311</v>
      </c>
      <c r="D123" s="0" t="s">
        <v>3331</v>
      </c>
      <c r="E123" s="0" t="s">
        <v>3332</v>
      </c>
      <c r="F123" s="0" t="s">
        <v>3333</v>
      </c>
      <c r="G123" s="0" t="s">
        <v>3334</v>
      </c>
    </row>
    <row customHeight="1" ht="11.25">
      <c r="A124" s="0" t="s">
        <v>14</v>
      </c>
      <c r="B124" s="0" t="s">
        <v>3310</v>
      </c>
      <c r="C124" s="0" t="s">
        <v>3311</v>
      </c>
      <c r="D124" s="0" t="s">
        <v>3335</v>
      </c>
      <c r="E124" s="0" t="s">
        <v>3336</v>
      </c>
      <c r="F124" s="0" t="s">
        <v>3333</v>
      </c>
      <c r="G124" s="0" t="s">
        <v>3337</v>
      </c>
    </row>
    <row customHeight="1" ht="11.25">
      <c r="A125" s="0" t="s">
        <v>14</v>
      </c>
      <c r="B125" s="0" t="s">
        <v>3310</v>
      </c>
      <c r="C125" s="0" t="s">
        <v>3311</v>
      </c>
      <c r="D125" s="0" t="s">
        <v>3338</v>
      </c>
      <c r="E125" s="0" t="s">
        <v>3339</v>
      </c>
      <c r="F125" s="0" t="s">
        <v>3033</v>
      </c>
      <c r="G125" s="0" t="s">
        <v>3340</v>
      </c>
    </row>
    <row customHeight="1" ht="11.25">
      <c r="A126" s="0" t="s">
        <v>14</v>
      </c>
      <c r="B126" s="0" t="s">
        <v>3310</v>
      </c>
      <c r="C126" s="0" t="s">
        <v>3311</v>
      </c>
      <c r="D126" s="0" t="s">
        <v>3341</v>
      </c>
      <c r="E126" s="0" t="s">
        <v>3342</v>
      </c>
      <c r="F126" s="0" t="s">
        <v>3033</v>
      </c>
      <c r="G126" s="0" t="s">
        <v>3343</v>
      </c>
    </row>
    <row customHeight="1" ht="11.25">
      <c r="A127" s="0" t="s">
        <v>14</v>
      </c>
      <c r="B127" s="0" t="s">
        <v>3310</v>
      </c>
      <c r="C127" s="0" t="s">
        <v>3311</v>
      </c>
      <c r="D127" s="0" t="s">
        <v>3344</v>
      </c>
      <c r="E127" s="0" t="s">
        <v>3345</v>
      </c>
      <c r="F127" s="0" t="s">
        <v>3033</v>
      </c>
      <c r="G127" s="0" t="s">
        <v>3346</v>
      </c>
    </row>
    <row customHeight="1" ht="11.25">
      <c r="A128" s="0" t="s">
        <v>14</v>
      </c>
      <c r="B128" s="0" t="s">
        <v>3310</v>
      </c>
      <c r="C128" s="0" t="s">
        <v>3311</v>
      </c>
      <c r="D128" s="0" t="s">
        <v>3347</v>
      </c>
      <c r="E128" s="0" t="s">
        <v>3348</v>
      </c>
      <c r="F128" s="0" t="s">
        <v>3033</v>
      </c>
      <c r="G128" s="0" t="s">
        <v>3349</v>
      </c>
    </row>
    <row customHeight="1" ht="11.25">
      <c r="A129" s="0" t="s">
        <v>14</v>
      </c>
      <c r="B129" s="0" t="s">
        <v>3310</v>
      </c>
      <c r="C129" s="0" t="s">
        <v>3311</v>
      </c>
      <c r="D129" s="0" t="s">
        <v>3350</v>
      </c>
      <c r="E129" s="0" t="s">
        <v>3351</v>
      </c>
      <c r="F129" s="0" t="s">
        <v>3033</v>
      </c>
      <c r="G129" s="0" t="s">
        <v>3352</v>
      </c>
    </row>
    <row customHeight="1" ht="11.25">
      <c r="A130" s="0" t="s">
        <v>14</v>
      </c>
      <c r="B130" s="0" t="s">
        <v>3310</v>
      </c>
      <c r="C130" s="0" t="s">
        <v>3311</v>
      </c>
      <c r="D130" s="0" t="s">
        <v>3353</v>
      </c>
      <c r="E130" s="0" t="s">
        <v>3354</v>
      </c>
      <c r="F130" s="0" t="s">
        <v>3033</v>
      </c>
      <c r="G130" s="0" t="s">
        <v>3355</v>
      </c>
    </row>
    <row customHeight="1" ht="11.25">
      <c r="A131" s="0" t="s">
        <v>14</v>
      </c>
      <c r="B131" s="0" t="s">
        <v>3310</v>
      </c>
      <c r="C131" s="0" t="s">
        <v>3311</v>
      </c>
      <c r="D131" s="0" t="s">
        <v>3356</v>
      </c>
      <c r="E131" s="0" t="s">
        <v>3357</v>
      </c>
      <c r="F131" s="0" t="s">
        <v>3033</v>
      </c>
      <c r="G131" s="0" t="s">
        <v>3358</v>
      </c>
    </row>
    <row customHeight="1" ht="11.25">
      <c r="A132" s="0" t="s">
        <v>14</v>
      </c>
      <c r="B132" s="0" t="s">
        <v>3359</v>
      </c>
      <c r="C132" s="0" t="s">
        <v>3360</v>
      </c>
      <c r="D132" s="0" t="s">
        <v>3359</v>
      </c>
      <c r="E132" s="0" t="s">
        <v>3360</v>
      </c>
      <c r="F132" s="0" t="s">
        <v>3122</v>
      </c>
      <c r="G132" s="0" t="s">
        <v>3361</v>
      </c>
    </row>
    <row customHeight="1" ht="11.25">
      <c r="A133" s="0" t="s">
        <v>14</v>
      </c>
      <c r="B133" s="0" t="s">
        <v>3362</v>
      </c>
      <c r="C133" s="0" t="s">
        <v>3363</v>
      </c>
      <c r="D133" s="0" t="s">
        <v>3362</v>
      </c>
      <c r="E133" s="0" t="s">
        <v>3363</v>
      </c>
      <c r="F133" s="0" t="s">
        <v>3027</v>
      </c>
      <c r="G133" s="0" t="s">
        <v>3364</v>
      </c>
    </row>
    <row customHeight="1" ht="11.25">
      <c r="A134" s="0" t="s">
        <v>14</v>
      </c>
      <c r="B134" s="0" t="s">
        <v>3365</v>
      </c>
      <c r="C134" s="0" t="s">
        <v>3366</v>
      </c>
      <c r="D134" s="0" t="s">
        <v>3367</v>
      </c>
      <c r="E134" s="0" t="s">
        <v>3368</v>
      </c>
      <c r="F134" s="0" t="s">
        <v>3033</v>
      </c>
      <c r="G134" s="0" t="s">
        <v>3369</v>
      </c>
    </row>
    <row customHeight="1" ht="11.25">
      <c r="A135" s="0" t="s">
        <v>14</v>
      </c>
      <c r="B135" s="0" t="s">
        <v>3365</v>
      </c>
      <c r="C135" s="0" t="s">
        <v>3366</v>
      </c>
      <c r="D135" s="0" t="s">
        <v>3370</v>
      </c>
      <c r="E135" s="0" t="s">
        <v>3371</v>
      </c>
      <c r="F135" s="0" t="s">
        <v>3033</v>
      </c>
      <c r="G135" s="0" t="s">
        <v>3372</v>
      </c>
    </row>
    <row customHeight="1" ht="11.25">
      <c r="A136" s="0" t="s">
        <v>14</v>
      </c>
      <c r="B136" s="0" t="s">
        <v>3365</v>
      </c>
      <c r="C136" s="0" t="s">
        <v>3366</v>
      </c>
      <c r="D136" s="0" t="s">
        <v>3373</v>
      </c>
      <c r="E136" s="0" t="s">
        <v>3374</v>
      </c>
      <c r="F136" s="0" t="s">
        <v>3135</v>
      </c>
      <c r="G136" s="0" t="s">
        <v>3375</v>
      </c>
    </row>
    <row customHeight="1" ht="11.25">
      <c r="A137" s="0" t="s">
        <v>14</v>
      </c>
      <c r="B137" s="0" t="s">
        <v>3365</v>
      </c>
      <c r="C137" s="0" t="s">
        <v>3366</v>
      </c>
      <c r="D137" s="0" t="s">
        <v>3376</v>
      </c>
      <c r="E137" s="0" t="s">
        <v>3377</v>
      </c>
      <c r="F137" s="0" t="s">
        <v>3033</v>
      </c>
      <c r="G137" s="0" t="s">
        <v>3378</v>
      </c>
    </row>
    <row customHeight="1" ht="11.25">
      <c r="A138" s="0" t="s">
        <v>14</v>
      </c>
      <c r="B138" s="0" t="s">
        <v>3365</v>
      </c>
      <c r="C138" s="0" t="s">
        <v>3366</v>
      </c>
      <c r="D138" s="0" t="s">
        <v>3379</v>
      </c>
      <c r="E138" s="0" t="s">
        <v>3380</v>
      </c>
      <c r="F138" s="0" t="s">
        <v>3033</v>
      </c>
      <c r="G138" s="0" t="s">
        <v>3381</v>
      </c>
    </row>
    <row customHeight="1" ht="11.25">
      <c r="A139" s="0" t="s">
        <v>14</v>
      </c>
      <c r="B139" s="0" t="s">
        <v>3365</v>
      </c>
      <c r="C139" s="0" t="s">
        <v>3366</v>
      </c>
      <c r="D139" s="0" t="s">
        <v>3365</v>
      </c>
      <c r="E139" s="0" t="s">
        <v>3366</v>
      </c>
      <c r="F139" s="0" t="s">
        <v>3030</v>
      </c>
      <c r="G139" s="0" t="s">
        <v>3382</v>
      </c>
    </row>
    <row customHeight="1" ht="11.25">
      <c r="A140" s="0" t="s">
        <v>14</v>
      </c>
      <c r="B140" s="0" t="s">
        <v>3365</v>
      </c>
      <c r="C140" s="0" t="s">
        <v>3366</v>
      </c>
      <c r="D140" s="0" t="s">
        <v>3383</v>
      </c>
      <c r="E140" s="0" t="s">
        <v>3384</v>
      </c>
      <c r="F140" s="0" t="s">
        <v>3033</v>
      </c>
      <c r="G140" s="0" t="s">
        <v>3385</v>
      </c>
    </row>
    <row customHeight="1" ht="11.25">
      <c r="A141" s="0" t="s">
        <v>14</v>
      </c>
      <c r="B141" s="0" t="s">
        <v>3365</v>
      </c>
      <c r="C141" s="0" t="s">
        <v>3366</v>
      </c>
      <c r="D141" s="0" t="s">
        <v>3386</v>
      </c>
      <c r="E141" s="0" t="s">
        <v>3387</v>
      </c>
      <c r="F141" s="0" t="s">
        <v>3033</v>
      </c>
      <c r="G141" s="0" t="s">
        <v>3388</v>
      </c>
    </row>
    <row customHeight="1" ht="11.25">
      <c r="A142" s="0" t="s">
        <v>14</v>
      </c>
      <c r="B142" s="0" t="s">
        <v>3365</v>
      </c>
      <c r="C142" s="0" t="s">
        <v>3366</v>
      </c>
      <c r="D142" s="0" t="s">
        <v>3389</v>
      </c>
      <c r="E142" s="0" t="s">
        <v>3390</v>
      </c>
      <c r="F142" s="0" t="s">
        <v>3033</v>
      </c>
      <c r="G142" s="0" t="s">
        <v>3391</v>
      </c>
    </row>
    <row customHeight="1" ht="11.25">
      <c r="A143" s="0" t="s">
        <v>14</v>
      </c>
      <c r="B143" s="0" t="s">
        <v>3365</v>
      </c>
      <c r="C143" s="0" t="s">
        <v>3366</v>
      </c>
      <c r="D143" s="0" t="s">
        <v>3392</v>
      </c>
      <c r="E143" s="0" t="s">
        <v>3393</v>
      </c>
      <c r="F143" s="0" t="s">
        <v>3033</v>
      </c>
      <c r="G143" s="0" t="s">
        <v>3394</v>
      </c>
    </row>
    <row customHeight="1" ht="11.25">
      <c r="A144" s="0" t="s">
        <v>14</v>
      </c>
      <c r="B144" s="0" t="s">
        <v>3365</v>
      </c>
      <c r="C144" s="0" t="s">
        <v>3366</v>
      </c>
      <c r="D144" s="0" t="s">
        <v>3395</v>
      </c>
      <c r="E144" s="0" t="s">
        <v>3396</v>
      </c>
      <c r="F144" s="0" t="s">
        <v>3033</v>
      </c>
      <c r="G144" s="0" t="s">
        <v>3397</v>
      </c>
    </row>
    <row customHeight="1" ht="11.25">
      <c r="A145" s="0" t="s">
        <v>14</v>
      </c>
      <c r="B145" s="0" t="s">
        <v>3365</v>
      </c>
      <c r="C145" s="0" t="s">
        <v>3366</v>
      </c>
      <c r="D145" s="0" t="s">
        <v>3398</v>
      </c>
      <c r="E145" s="0" t="s">
        <v>3399</v>
      </c>
      <c r="F145" s="0" t="s">
        <v>3033</v>
      </c>
      <c r="G145" s="0" t="s">
        <v>3400</v>
      </c>
    </row>
    <row customHeight="1" ht="11.25">
      <c r="A146" s="0" t="s">
        <v>14</v>
      </c>
      <c r="B146" s="0" t="s">
        <v>3365</v>
      </c>
      <c r="C146" s="0" t="s">
        <v>3366</v>
      </c>
      <c r="D146" s="0" t="s">
        <v>3401</v>
      </c>
      <c r="E146" s="0" t="s">
        <v>3402</v>
      </c>
      <c r="F146" s="0" t="s">
        <v>3033</v>
      </c>
      <c r="G146" s="0" t="s">
        <v>3403</v>
      </c>
    </row>
    <row customHeight="1" ht="11.25">
      <c r="A147" s="0" t="s">
        <v>14</v>
      </c>
      <c r="B147" s="0" t="s">
        <v>3365</v>
      </c>
      <c r="C147" s="0" t="s">
        <v>3366</v>
      </c>
      <c r="D147" s="0" t="s">
        <v>3404</v>
      </c>
      <c r="E147" s="0" t="s">
        <v>3405</v>
      </c>
      <c r="F147" s="0" t="s">
        <v>3033</v>
      </c>
      <c r="G147" s="0" t="s">
        <v>3406</v>
      </c>
    </row>
    <row customHeight="1" ht="11.25">
      <c r="A148" s="0" t="s">
        <v>14</v>
      </c>
      <c r="B148" s="0" t="s">
        <v>3365</v>
      </c>
      <c r="C148" s="0" t="s">
        <v>3366</v>
      </c>
      <c r="D148" s="0" t="s">
        <v>3407</v>
      </c>
      <c r="E148" s="0" t="s">
        <v>3408</v>
      </c>
      <c r="F148" s="0" t="s">
        <v>3033</v>
      </c>
      <c r="G148" s="0" t="s">
        <v>3409</v>
      </c>
    </row>
    <row customHeight="1" ht="11.25">
      <c r="A149" s="0" t="s">
        <v>14</v>
      </c>
      <c r="B149" s="0" t="s">
        <v>3365</v>
      </c>
      <c r="C149" s="0" t="s">
        <v>3366</v>
      </c>
      <c r="D149" s="0" t="s">
        <v>3410</v>
      </c>
      <c r="E149" s="0" t="s">
        <v>3411</v>
      </c>
      <c r="F149" s="0" t="s">
        <v>3033</v>
      </c>
      <c r="G149" s="0" t="s">
        <v>3412</v>
      </c>
    </row>
    <row customHeight="1" ht="11.25">
      <c r="A150" s="0" t="s">
        <v>14</v>
      </c>
      <c r="B150" s="0" t="s">
        <v>3365</v>
      </c>
      <c r="C150" s="0" t="s">
        <v>3366</v>
      </c>
      <c r="D150" s="0" t="s">
        <v>3413</v>
      </c>
      <c r="E150" s="0" t="s">
        <v>3414</v>
      </c>
      <c r="F150" s="0" t="s">
        <v>3033</v>
      </c>
      <c r="G150" s="0" t="s">
        <v>3415</v>
      </c>
    </row>
    <row customHeight="1" ht="11.25">
      <c r="A151" s="0" t="s">
        <v>14</v>
      </c>
      <c r="B151" s="0" t="s">
        <v>3416</v>
      </c>
      <c r="C151" s="0" t="s">
        <v>3417</v>
      </c>
      <c r="D151" s="0" t="s">
        <v>3416</v>
      </c>
      <c r="E151" s="0" t="s">
        <v>3417</v>
      </c>
      <c r="F151" s="0" t="s">
        <v>3122</v>
      </c>
      <c r="G151" s="0" t="s">
        <v>3418</v>
      </c>
    </row>
    <row customHeight="1" ht="11.25">
      <c r="A152" s="0" t="s">
        <v>14</v>
      </c>
      <c r="B152" s="0" t="s">
        <v>3419</v>
      </c>
      <c r="C152" s="0" t="s">
        <v>3420</v>
      </c>
      <c r="D152" s="0" t="s">
        <v>3419</v>
      </c>
      <c r="E152" s="0" t="s">
        <v>3420</v>
      </c>
      <c r="F152" s="0" t="s">
        <v>3027</v>
      </c>
      <c r="G152" s="0" t="s">
        <v>3421</v>
      </c>
    </row>
    <row customHeight="1" ht="11.25">
      <c r="A153" s="0" t="s">
        <v>14</v>
      </c>
      <c r="B153" s="0" t="s">
        <v>3422</v>
      </c>
      <c r="C153" s="0" t="s">
        <v>3423</v>
      </c>
      <c r="D153" s="0" t="s">
        <v>3424</v>
      </c>
      <c r="E153" s="0" t="s">
        <v>3425</v>
      </c>
      <c r="F153" s="0" t="s">
        <v>3033</v>
      </c>
      <c r="G153" s="0" t="s">
        <v>3426</v>
      </c>
    </row>
    <row customHeight="1" ht="11.25">
      <c r="A154" s="0" t="s">
        <v>14</v>
      </c>
      <c r="B154" s="0" t="s">
        <v>3422</v>
      </c>
      <c r="C154" s="0" t="s">
        <v>3423</v>
      </c>
      <c r="D154" s="0" t="s">
        <v>3427</v>
      </c>
      <c r="E154" s="0" t="s">
        <v>3428</v>
      </c>
      <c r="F154" s="0" t="s">
        <v>3135</v>
      </c>
      <c r="G154" s="0" t="s">
        <v>3429</v>
      </c>
    </row>
    <row customHeight="1" ht="11.25">
      <c r="A155" s="0" t="s">
        <v>14</v>
      </c>
      <c r="B155" s="0" t="s">
        <v>3422</v>
      </c>
      <c r="C155" s="0" t="s">
        <v>3423</v>
      </c>
      <c r="D155" s="0" t="s">
        <v>3430</v>
      </c>
      <c r="E155" s="0" t="s">
        <v>3431</v>
      </c>
      <c r="F155" s="0" t="s">
        <v>3033</v>
      </c>
      <c r="G155" s="0" t="s">
        <v>3432</v>
      </c>
    </row>
    <row customHeight="1" ht="11.25">
      <c r="A156" s="0" t="s">
        <v>14</v>
      </c>
      <c r="B156" s="0" t="s">
        <v>3422</v>
      </c>
      <c r="C156" s="0" t="s">
        <v>3423</v>
      </c>
      <c r="D156" s="0" t="s">
        <v>3422</v>
      </c>
      <c r="E156" s="0" t="s">
        <v>3423</v>
      </c>
      <c r="F156" s="0" t="s">
        <v>3030</v>
      </c>
      <c r="G156" s="0" t="s">
        <v>3433</v>
      </c>
    </row>
    <row customHeight="1" ht="11.25">
      <c r="A157" s="0" t="s">
        <v>14</v>
      </c>
      <c r="B157" s="0" t="s">
        <v>3422</v>
      </c>
      <c r="C157" s="0" t="s">
        <v>3423</v>
      </c>
      <c r="D157" s="0" t="s">
        <v>3434</v>
      </c>
      <c r="E157" s="0" t="s">
        <v>3435</v>
      </c>
      <c r="F157" s="0" t="s">
        <v>3033</v>
      </c>
      <c r="G157" s="0" t="s">
        <v>3436</v>
      </c>
    </row>
    <row customHeight="1" ht="11.25">
      <c r="A158" s="0" t="s">
        <v>14</v>
      </c>
      <c r="B158" s="0" t="s">
        <v>3422</v>
      </c>
      <c r="C158" s="0" t="s">
        <v>3423</v>
      </c>
      <c r="D158" s="0" t="s">
        <v>3437</v>
      </c>
      <c r="E158" s="0" t="s">
        <v>3438</v>
      </c>
      <c r="F158" s="0" t="s">
        <v>3033</v>
      </c>
      <c r="G158" s="0" t="s">
        <v>3439</v>
      </c>
    </row>
    <row customHeight="1" ht="11.25">
      <c r="A159" s="0" t="s">
        <v>14</v>
      </c>
      <c r="B159" s="0" t="s">
        <v>3422</v>
      </c>
      <c r="C159" s="0" t="s">
        <v>3423</v>
      </c>
      <c r="D159" s="0" t="s">
        <v>3179</v>
      </c>
      <c r="E159" s="0" t="s">
        <v>3440</v>
      </c>
      <c r="F159" s="0" t="s">
        <v>3033</v>
      </c>
      <c r="G159" s="0" t="s">
        <v>3441</v>
      </c>
    </row>
    <row customHeight="1" ht="11.25">
      <c r="A160" s="0" t="s">
        <v>14</v>
      </c>
      <c r="B160" s="0" t="s">
        <v>3422</v>
      </c>
      <c r="C160" s="0" t="s">
        <v>3423</v>
      </c>
      <c r="D160" s="0" t="s">
        <v>3442</v>
      </c>
      <c r="E160" s="0" t="s">
        <v>3443</v>
      </c>
      <c r="F160" s="0" t="s">
        <v>3033</v>
      </c>
      <c r="G160" s="0" t="s">
        <v>3444</v>
      </c>
    </row>
    <row customHeight="1" ht="11.25">
      <c r="A161" s="0" t="s">
        <v>14</v>
      </c>
      <c r="B161" s="0" t="s">
        <v>3422</v>
      </c>
      <c r="C161" s="0" t="s">
        <v>3423</v>
      </c>
      <c r="D161" s="0" t="s">
        <v>3445</v>
      </c>
      <c r="E161" s="0" t="s">
        <v>3446</v>
      </c>
      <c r="F161" s="0" t="s">
        <v>3033</v>
      </c>
      <c r="G161" s="0" t="s">
        <v>3447</v>
      </c>
    </row>
    <row customHeight="1" ht="11.25">
      <c r="A162" s="0" t="s">
        <v>14</v>
      </c>
      <c r="B162" s="0" t="s">
        <v>3422</v>
      </c>
      <c r="C162" s="0" t="s">
        <v>3423</v>
      </c>
      <c r="D162" s="0" t="s">
        <v>3448</v>
      </c>
      <c r="E162" s="0" t="s">
        <v>3449</v>
      </c>
      <c r="F162" s="0" t="s">
        <v>3033</v>
      </c>
      <c r="G162" s="0" t="s">
        <v>3450</v>
      </c>
    </row>
    <row customHeight="1" ht="11.25">
      <c r="A163" s="0" t="s">
        <v>14</v>
      </c>
      <c r="B163" s="0" t="s">
        <v>3422</v>
      </c>
      <c r="C163" s="0" t="s">
        <v>3423</v>
      </c>
      <c r="D163" s="0" t="s">
        <v>3451</v>
      </c>
      <c r="E163" s="0" t="s">
        <v>3452</v>
      </c>
      <c r="F163" s="0" t="s">
        <v>3033</v>
      </c>
      <c r="G163" s="0" t="s">
        <v>3453</v>
      </c>
    </row>
    <row customHeight="1" ht="11.25">
      <c r="A164" s="0" t="s">
        <v>14</v>
      </c>
      <c r="B164" s="0" t="s">
        <v>3454</v>
      </c>
      <c r="C164" s="0" t="s">
        <v>3455</v>
      </c>
      <c r="D164" s="0" t="s">
        <v>3454</v>
      </c>
      <c r="E164" s="0" t="s">
        <v>3455</v>
      </c>
      <c r="F164" s="0" t="s">
        <v>3027</v>
      </c>
      <c r="G164" s="0" t="s">
        <v>3456</v>
      </c>
    </row>
    <row customHeight="1" ht="11.25">
      <c r="A165" s="0" t="s">
        <v>14</v>
      </c>
      <c r="B165" s="0" t="s">
        <v>3457</v>
      </c>
      <c r="C165" s="0" t="s">
        <v>3458</v>
      </c>
      <c r="D165" s="0" t="s">
        <v>3459</v>
      </c>
      <c r="E165" s="0" t="s">
        <v>3460</v>
      </c>
      <c r="F165" s="0" t="s">
        <v>3033</v>
      </c>
      <c r="G165" s="0" t="s">
        <v>3461</v>
      </c>
    </row>
    <row customHeight="1" ht="11.25">
      <c r="A166" s="0" t="s">
        <v>14</v>
      </c>
      <c r="B166" s="0" t="s">
        <v>3457</v>
      </c>
      <c r="C166" s="0" t="s">
        <v>3458</v>
      </c>
      <c r="D166" s="0" t="s">
        <v>3462</v>
      </c>
      <c r="E166" s="0" t="s">
        <v>3463</v>
      </c>
      <c r="F166" s="0" t="s">
        <v>3033</v>
      </c>
      <c r="G166" s="0" t="s">
        <v>3464</v>
      </c>
    </row>
    <row customHeight="1" ht="11.25">
      <c r="A167" s="0" t="s">
        <v>14</v>
      </c>
      <c r="B167" s="0" t="s">
        <v>3457</v>
      </c>
      <c r="C167" s="0" t="s">
        <v>3458</v>
      </c>
      <c r="D167" s="0" t="s">
        <v>3465</v>
      </c>
      <c r="E167" s="0" t="s">
        <v>3466</v>
      </c>
      <c r="F167" s="0" t="s">
        <v>3033</v>
      </c>
      <c r="G167" s="0" t="s">
        <v>3467</v>
      </c>
    </row>
    <row customHeight="1" ht="11.25">
      <c r="A168" s="0" t="s">
        <v>14</v>
      </c>
      <c r="B168" s="0" t="s">
        <v>3457</v>
      </c>
      <c r="C168" s="0" t="s">
        <v>3458</v>
      </c>
      <c r="D168" s="0" t="s">
        <v>3468</v>
      </c>
      <c r="E168" s="0" t="s">
        <v>3469</v>
      </c>
      <c r="F168" s="0" t="s">
        <v>3033</v>
      </c>
      <c r="G168" s="0" t="s">
        <v>3470</v>
      </c>
    </row>
    <row customHeight="1" ht="11.25">
      <c r="A169" s="0" t="s">
        <v>14</v>
      </c>
      <c r="B169" s="0" t="s">
        <v>3457</v>
      </c>
      <c r="C169" s="0" t="s">
        <v>3458</v>
      </c>
      <c r="D169" s="0" t="s">
        <v>3471</v>
      </c>
      <c r="E169" s="0" t="s">
        <v>3472</v>
      </c>
      <c r="F169" s="0" t="s">
        <v>3033</v>
      </c>
      <c r="G169" s="0" t="s">
        <v>3473</v>
      </c>
    </row>
    <row customHeight="1" ht="11.25">
      <c r="A170" s="0" t="s">
        <v>14</v>
      </c>
      <c r="B170" s="0" t="s">
        <v>3457</v>
      </c>
      <c r="C170" s="0" t="s">
        <v>3458</v>
      </c>
      <c r="D170" s="0" t="s">
        <v>3474</v>
      </c>
      <c r="E170" s="0" t="s">
        <v>3475</v>
      </c>
      <c r="F170" s="0" t="s">
        <v>3033</v>
      </c>
      <c r="G170" s="0" t="s">
        <v>3476</v>
      </c>
    </row>
    <row customHeight="1" ht="11.25">
      <c r="A171" s="0" t="s">
        <v>14</v>
      </c>
      <c r="B171" s="0" t="s">
        <v>3457</v>
      </c>
      <c r="C171" s="0" t="s">
        <v>3458</v>
      </c>
      <c r="D171" s="0" t="s">
        <v>3477</v>
      </c>
      <c r="E171" s="0" t="s">
        <v>3478</v>
      </c>
      <c r="F171" s="0" t="s">
        <v>3033</v>
      </c>
      <c r="G171" s="0" t="s">
        <v>3479</v>
      </c>
    </row>
    <row customHeight="1" ht="11.25">
      <c r="A172" s="0" t="s">
        <v>14</v>
      </c>
      <c r="B172" s="0" t="s">
        <v>3457</v>
      </c>
      <c r="C172" s="0" t="s">
        <v>3458</v>
      </c>
      <c r="D172" s="0" t="s">
        <v>3480</v>
      </c>
      <c r="E172" s="0" t="s">
        <v>3481</v>
      </c>
      <c r="F172" s="0" t="s">
        <v>3033</v>
      </c>
      <c r="G172" s="0" t="s">
        <v>3482</v>
      </c>
    </row>
    <row customHeight="1" ht="11.25">
      <c r="A173" s="0" t="s">
        <v>14</v>
      </c>
      <c r="B173" s="0" t="s">
        <v>3457</v>
      </c>
      <c r="C173" s="0" t="s">
        <v>3458</v>
      </c>
      <c r="D173" s="0" t="s">
        <v>3457</v>
      </c>
      <c r="E173" s="0" t="s">
        <v>3458</v>
      </c>
      <c r="F173" s="0" t="s">
        <v>3030</v>
      </c>
      <c r="G173" s="0" t="s">
        <v>3483</v>
      </c>
    </row>
    <row customHeight="1" ht="11.25">
      <c r="A174" s="0" t="s">
        <v>14</v>
      </c>
      <c r="B174" s="0" t="s">
        <v>3457</v>
      </c>
      <c r="C174" s="0" t="s">
        <v>3458</v>
      </c>
      <c r="D174" s="0" t="s">
        <v>3484</v>
      </c>
      <c r="E174" s="0" t="s">
        <v>3485</v>
      </c>
      <c r="F174" s="0" t="s">
        <v>3033</v>
      </c>
      <c r="G174" s="0" t="s">
        <v>3486</v>
      </c>
    </row>
    <row customHeight="1" ht="11.25">
      <c r="A175" s="0" t="s">
        <v>14</v>
      </c>
      <c r="B175" s="0" t="s">
        <v>3457</v>
      </c>
      <c r="C175" s="0" t="s">
        <v>3458</v>
      </c>
      <c r="D175" s="0" t="s">
        <v>3487</v>
      </c>
      <c r="E175" s="0" t="s">
        <v>3488</v>
      </c>
      <c r="F175" s="0" t="s">
        <v>3033</v>
      </c>
      <c r="G175" s="0" t="s">
        <v>3489</v>
      </c>
    </row>
    <row customHeight="1" ht="11.25">
      <c r="A176" s="0" t="s">
        <v>14</v>
      </c>
      <c r="B176" s="0" t="s">
        <v>3457</v>
      </c>
      <c r="C176" s="0" t="s">
        <v>3458</v>
      </c>
      <c r="D176" s="0" t="s">
        <v>3490</v>
      </c>
      <c r="E176" s="0" t="s">
        <v>3491</v>
      </c>
      <c r="F176" s="0" t="s">
        <v>3033</v>
      </c>
      <c r="G176" s="0" t="s">
        <v>3492</v>
      </c>
    </row>
    <row customHeight="1" ht="11.25">
      <c r="A177" s="0" t="s">
        <v>14</v>
      </c>
      <c r="B177" s="0" t="s">
        <v>3457</v>
      </c>
      <c r="C177" s="0" t="s">
        <v>3458</v>
      </c>
      <c r="D177" s="0" t="s">
        <v>3493</v>
      </c>
      <c r="E177" s="0" t="s">
        <v>3494</v>
      </c>
      <c r="F177" s="0" t="s">
        <v>3033</v>
      </c>
      <c r="G177" s="0" t="s">
        <v>3495</v>
      </c>
    </row>
    <row customHeight="1" ht="11.25">
      <c r="A178" s="0" t="s">
        <v>14</v>
      </c>
      <c r="B178" s="0" t="s">
        <v>3457</v>
      </c>
      <c r="C178" s="0" t="s">
        <v>3458</v>
      </c>
      <c r="D178" s="0" t="s">
        <v>3496</v>
      </c>
      <c r="E178" s="0" t="s">
        <v>3497</v>
      </c>
      <c r="F178" s="0" t="s">
        <v>3033</v>
      </c>
      <c r="G178" s="0" t="s">
        <v>3498</v>
      </c>
    </row>
    <row customHeight="1" ht="11.25">
      <c r="A179" s="0" t="s">
        <v>14</v>
      </c>
      <c r="B179" s="0" t="s">
        <v>3457</v>
      </c>
      <c r="C179" s="0" t="s">
        <v>3458</v>
      </c>
      <c r="D179" s="0" t="s">
        <v>3499</v>
      </c>
      <c r="E179" s="0" t="s">
        <v>3500</v>
      </c>
      <c r="F179" s="0" t="s">
        <v>3033</v>
      </c>
      <c r="G179" s="0" t="s">
        <v>3501</v>
      </c>
    </row>
    <row customHeight="1" ht="11.25">
      <c r="A180" s="0" t="s">
        <v>14</v>
      </c>
      <c r="B180" s="0" t="s">
        <v>3457</v>
      </c>
      <c r="C180" s="0" t="s">
        <v>3458</v>
      </c>
      <c r="D180" s="0" t="s">
        <v>3502</v>
      </c>
      <c r="E180" s="0" t="s">
        <v>3503</v>
      </c>
      <c r="F180" s="0" t="s">
        <v>3033</v>
      </c>
      <c r="G180" s="0" t="s">
        <v>3504</v>
      </c>
    </row>
    <row customHeight="1" ht="11.25">
      <c r="A181" s="0" t="s">
        <v>14</v>
      </c>
      <c r="B181" s="0" t="s">
        <v>3505</v>
      </c>
      <c r="C181" s="0" t="s">
        <v>3506</v>
      </c>
      <c r="D181" s="0" t="s">
        <v>3505</v>
      </c>
      <c r="E181" s="0" t="s">
        <v>3506</v>
      </c>
      <c r="F181" s="0" t="s">
        <v>3027</v>
      </c>
      <c r="G181" s="0" t="s">
        <v>3507</v>
      </c>
    </row>
    <row customHeight="1" ht="11.25">
      <c r="A182" s="0" t="s">
        <v>14</v>
      </c>
      <c r="B182" s="0" t="s">
        <v>3508</v>
      </c>
      <c r="C182" s="0" t="s">
        <v>3509</v>
      </c>
      <c r="D182" s="0" t="s">
        <v>3510</v>
      </c>
      <c r="E182" s="0" t="s">
        <v>3511</v>
      </c>
      <c r="F182" s="0" t="s">
        <v>3033</v>
      </c>
      <c r="G182" s="0" t="s">
        <v>3512</v>
      </c>
    </row>
    <row customHeight="1" ht="11.25">
      <c r="A183" s="0" t="s">
        <v>14</v>
      </c>
      <c r="B183" s="0" t="s">
        <v>3508</v>
      </c>
      <c r="C183" s="0" t="s">
        <v>3509</v>
      </c>
      <c r="D183" s="0" t="s">
        <v>3508</v>
      </c>
      <c r="E183" s="0" t="s">
        <v>3509</v>
      </c>
      <c r="F183" s="0" t="s">
        <v>3030</v>
      </c>
      <c r="G183" s="0" t="s">
        <v>3513</v>
      </c>
    </row>
    <row customHeight="1" ht="11.25">
      <c r="A184" s="0" t="s">
        <v>14</v>
      </c>
      <c r="B184" s="0" t="s">
        <v>3508</v>
      </c>
      <c r="C184" s="0" t="s">
        <v>3509</v>
      </c>
      <c r="D184" s="0" t="s">
        <v>3514</v>
      </c>
      <c r="E184" s="0" t="s">
        <v>3515</v>
      </c>
      <c r="F184" s="0" t="s">
        <v>3033</v>
      </c>
      <c r="G184" s="0" t="s">
        <v>3516</v>
      </c>
    </row>
    <row customHeight="1" ht="11.25">
      <c r="A185" s="0" t="s">
        <v>14</v>
      </c>
      <c r="B185" s="0" t="s">
        <v>3508</v>
      </c>
      <c r="C185" s="0" t="s">
        <v>3509</v>
      </c>
      <c r="D185" s="0" t="s">
        <v>3517</v>
      </c>
      <c r="E185" s="0" t="s">
        <v>3518</v>
      </c>
      <c r="F185" s="0" t="s">
        <v>3033</v>
      </c>
      <c r="G185" s="0" t="s">
        <v>3519</v>
      </c>
    </row>
    <row customHeight="1" ht="11.25">
      <c r="A186" s="0" t="s">
        <v>14</v>
      </c>
      <c r="B186" s="0" t="s">
        <v>3508</v>
      </c>
      <c r="C186" s="0" t="s">
        <v>3509</v>
      </c>
      <c r="D186" s="0" t="s">
        <v>3520</v>
      </c>
      <c r="E186" s="0" t="s">
        <v>3521</v>
      </c>
      <c r="F186" s="0" t="s">
        <v>3033</v>
      </c>
      <c r="G186" s="0" t="s">
        <v>3522</v>
      </c>
    </row>
    <row customHeight="1" ht="11.25">
      <c r="A187" s="0" t="s">
        <v>14</v>
      </c>
      <c r="B187" s="0" t="s">
        <v>3508</v>
      </c>
      <c r="C187" s="0" t="s">
        <v>3509</v>
      </c>
      <c r="D187" s="0" t="s">
        <v>3523</v>
      </c>
      <c r="E187" s="0" t="s">
        <v>3524</v>
      </c>
      <c r="F187" s="0" t="s">
        <v>3033</v>
      </c>
      <c r="G187" s="0" t="s">
        <v>3525</v>
      </c>
    </row>
    <row customHeight="1" ht="11.25">
      <c r="A188" s="0" t="s">
        <v>14</v>
      </c>
      <c r="B188" s="0" t="s">
        <v>3508</v>
      </c>
      <c r="C188" s="0" t="s">
        <v>3509</v>
      </c>
      <c r="D188" s="0" t="s">
        <v>3526</v>
      </c>
      <c r="E188" s="0" t="s">
        <v>3527</v>
      </c>
      <c r="F188" s="0" t="s">
        <v>3033</v>
      </c>
      <c r="G188" s="0" t="s">
        <v>3528</v>
      </c>
    </row>
    <row customHeight="1" ht="11.25">
      <c r="A189" s="0" t="s">
        <v>14</v>
      </c>
      <c r="B189" s="0" t="s">
        <v>3508</v>
      </c>
      <c r="C189" s="0" t="s">
        <v>3509</v>
      </c>
      <c r="D189" s="0" t="s">
        <v>3529</v>
      </c>
      <c r="E189" s="0" t="s">
        <v>3530</v>
      </c>
      <c r="F189" s="0" t="s">
        <v>3033</v>
      </c>
      <c r="G189" s="0" t="s">
        <v>3531</v>
      </c>
    </row>
    <row customHeight="1" ht="11.25">
      <c r="A190" s="0" t="s">
        <v>14</v>
      </c>
      <c r="B190" s="0" t="s">
        <v>3508</v>
      </c>
      <c r="C190" s="0" t="s">
        <v>3509</v>
      </c>
      <c r="D190" s="0" t="s">
        <v>3532</v>
      </c>
      <c r="E190" s="0" t="s">
        <v>3533</v>
      </c>
      <c r="F190" s="0" t="s">
        <v>3033</v>
      </c>
      <c r="G190" s="0" t="s">
        <v>3534</v>
      </c>
    </row>
    <row customHeight="1" ht="11.25">
      <c r="A191" s="0" t="s">
        <v>14</v>
      </c>
      <c r="B191" s="0" t="s">
        <v>3508</v>
      </c>
      <c r="C191" s="0" t="s">
        <v>3509</v>
      </c>
      <c r="D191" s="0" t="s">
        <v>3535</v>
      </c>
      <c r="E191" s="0" t="s">
        <v>3536</v>
      </c>
      <c r="F191" s="0" t="s">
        <v>3033</v>
      </c>
      <c r="G191" s="0" t="s">
        <v>3537</v>
      </c>
    </row>
    <row customHeight="1" ht="11.25">
      <c r="A192" s="0" t="s">
        <v>14</v>
      </c>
      <c r="B192" s="0" t="s">
        <v>3508</v>
      </c>
      <c r="C192" s="0" t="s">
        <v>3509</v>
      </c>
      <c r="D192" s="0" t="s">
        <v>3538</v>
      </c>
      <c r="E192" s="0" t="s">
        <v>3539</v>
      </c>
      <c r="F192" s="0" t="s">
        <v>3033</v>
      </c>
      <c r="G192" s="0" t="s">
        <v>3540</v>
      </c>
    </row>
    <row customHeight="1" ht="11.25">
      <c r="A193" s="0" t="s">
        <v>14</v>
      </c>
      <c r="B193" s="0" t="s">
        <v>3508</v>
      </c>
      <c r="C193" s="0" t="s">
        <v>3509</v>
      </c>
      <c r="D193" s="0" t="s">
        <v>3541</v>
      </c>
      <c r="E193" s="0" t="s">
        <v>3542</v>
      </c>
      <c r="F193" s="0" t="s">
        <v>3033</v>
      </c>
      <c r="G193" s="0" t="s">
        <v>3543</v>
      </c>
    </row>
    <row customHeight="1" ht="11.25">
      <c r="A194" s="0" t="s">
        <v>14</v>
      </c>
      <c r="B194" s="0" t="s">
        <v>3544</v>
      </c>
      <c r="C194" s="0" t="s">
        <v>3545</v>
      </c>
      <c r="D194" s="0" t="s">
        <v>3544</v>
      </c>
      <c r="E194" s="0" t="s">
        <v>3545</v>
      </c>
      <c r="F194" s="0" t="s">
        <v>3027</v>
      </c>
      <c r="G194" s="0" t="s">
        <v>3546</v>
      </c>
    </row>
    <row customHeight="1" ht="11.25">
      <c r="A195" s="0" t="s">
        <v>14</v>
      </c>
      <c r="B195" s="0" t="s">
        <v>3547</v>
      </c>
      <c r="C195" s="0" t="s">
        <v>3548</v>
      </c>
      <c r="D195" s="0" t="s">
        <v>3549</v>
      </c>
      <c r="E195" s="0" t="s">
        <v>3550</v>
      </c>
      <c r="F195" s="0" t="s">
        <v>3033</v>
      </c>
      <c r="G195" s="0" t="s">
        <v>3551</v>
      </c>
    </row>
    <row customHeight="1" ht="11.25">
      <c r="A196" s="0" t="s">
        <v>14</v>
      </c>
      <c r="B196" s="0" t="s">
        <v>3547</v>
      </c>
      <c r="C196" s="0" t="s">
        <v>3548</v>
      </c>
      <c r="D196" s="0" t="s">
        <v>3552</v>
      </c>
      <c r="E196" s="0" t="s">
        <v>3553</v>
      </c>
      <c r="F196" s="0" t="s">
        <v>3033</v>
      </c>
      <c r="G196" s="0" t="s">
        <v>3554</v>
      </c>
    </row>
    <row customHeight="1" ht="11.25">
      <c r="A197" s="0" t="s">
        <v>14</v>
      </c>
      <c r="B197" s="0" t="s">
        <v>3547</v>
      </c>
      <c r="C197" s="0" t="s">
        <v>3548</v>
      </c>
      <c r="D197" s="0" t="s">
        <v>3555</v>
      </c>
      <c r="E197" s="0" t="s">
        <v>3556</v>
      </c>
      <c r="F197" s="0" t="s">
        <v>3033</v>
      </c>
      <c r="G197" s="0" t="s">
        <v>3557</v>
      </c>
    </row>
    <row customHeight="1" ht="11.25">
      <c r="A198" s="0" t="s">
        <v>14</v>
      </c>
      <c r="B198" s="0" t="s">
        <v>3547</v>
      </c>
      <c r="C198" s="0" t="s">
        <v>3548</v>
      </c>
      <c r="D198" s="0" t="s">
        <v>3547</v>
      </c>
      <c r="E198" s="0" t="s">
        <v>3548</v>
      </c>
      <c r="F198" s="0" t="s">
        <v>3030</v>
      </c>
      <c r="G198" s="0" t="s">
        <v>3558</v>
      </c>
    </row>
    <row customHeight="1" ht="11.25">
      <c r="A199" s="0" t="s">
        <v>14</v>
      </c>
      <c r="B199" s="0" t="s">
        <v>3547</v>
      </c>
      <c r="C199" s="0" t="s">
        <v>3548</v>
      </c>
      <c r="D199" s="0" t="s">
        <v>3559</v>
      </c>
      <c r="E199" s="0" t="s">
        <v>3560</v>
      </c>
      <c r="F199" s="0" t="s">
        <v>3033</v>
      </c>
      <c r="G199" s="0" t="s">
        <v>3561</v>
      </c>
    </row>
    <row customHeight="1" ht="11.25">
      <c r="A200" s="0" t="s">
        <v>14</v>
      </c>
      <c r="B200" s="0" t="s">
        <v>3547</v>
      </c>
      <c r="C200" s="0" t="s">
        <v>3548</v>
      </c>
      <c r="D200" s="0" t="s">
        <v>3562</v>
      </c>
      <c r="E200" s="0" t="s">
        <v>3563</v>
      </c>
      <c r="F200" s="0" t="s">
        <v>3033</v>
      </c>
      <c r="G200" s="0" t="s">
        <v>3564</v>
      </c>
    </row>
    <row customHeight="1" ht="11.25">
      <c r="A201" s="0" t="s">
        <v>14</v>
      </c>
      <c r="B201" s="0" t="s">
        <v>3547</v>
      </c>
      <c r="C201" s="0" t="s">
        <v>3548</v>
      </c>
      <c r="D201" s="0" t="s">
        <v>3565</v>
      </c>
      <c r="E201" s="0" t="s">
        <v>3566</v>
      </c>
      <c r="F201" s="0" t="s">
        <v>3033</v>
      </c>
      <c r="G201" s="0" t="s">
        <v>3567</v>
      </c>
    </row>
    <row customHeight="1" ht="11.25">
      <c r="A202" s="0" t="s">
        <v>14</v>
      </c>
      <c r="B202" s="0" t="s">
        <v>3547</v>
      </c>
      <c r="C202" s="0" t="s">
        <v>3548</v>
      </c>
      <c r="D202" s="0" t="s">
        <v>3568</v>
      </c>
      <c r="E202" s="0" t="s">
        <v>3569</v>
      </c>
      <c r="F202" s="0" t="s">
        <v>3033</v>
      </c>
      <c r="G202" s="0" t="s">
        <v>3570</v>
      </c>
    </row>
    <row customHeight="1" ht="11.25">
      <c r="A203" s="0" t="s">
        <v>14</v>
      </c>
      <c r="B203" s="0" t="s">
        <v>3547</v>
      </c>
      <c r="C203" s="0" t="s">
        <v>3548</v>
      </c>
      <c r="D203" s="0" t="s">
        <v>3571</v>
      </c>
      <c r="E203" s="0" t="s">
        <v>3572</v>
      </c>
      <c r="F203" s="0" t="s">
        <v>3033</v>
      </c>
      <c r="G203" s="0" t="s">
        <v>3573</v>
      </c>
    </row>
    <row customHeight="1" ht="11.25">
      <c r="A204" s="0" t="s">
        <v>14</v>
      </c>
      <c r="B204" s="0" t="s">
        <v>3547</v>
      </c>
      <c r="C204" s="0" t="s">
        <v>3548</v>
      </c>
      <c r="D204" s="0" t="s">
        <v>3574</v>
      </c>
      <c r="E204" s="0" t="s">
        <v>3575</v>
      </c>
      <c r="F204" s="0" t="s">
        <v>3033</v>
      </c>
      <c r="G204" s="0" t="s">
        <v>3576</v>
      </c>
    </row>
    <row customHeight="1" ht="11.25">
      <c r="A205" s="0" t="s">
        <v>14</v>
      </c>
      <c r="B205" s="0" t="s">
        <v>3547</v>
      </c>
      <c r="C205" s="0" t="s">
        <v>3548</v>
      </c>
      <c r="D205" s="0" t="s">
        <v>3577</v>
      </c>
      <c r="E205" s="0" t="s">
        <v>3578</v>
      </c>
      <c r="F205" s="0" t="s">
        <v>3033</v>
      </c>
      <c r="G205" s="0" t="s">
        <v>3579</v>
      </c>
    </row>
    <row customHeight="1" ht="11.25">
      <c r="A206" s="0" t="s">
        <v>14</v>
      </c>
      <c r="B206" s="0" t="s">
        <v>3547</v>
      </c>
      <c r="C206" s="0" t="s">
        <v>3548</v>
      </c>
      <c r="D206" s="0" t="s">
        <v>3580</v>
      </c>
      <c r="E206" s="0" t="s">
        <v>3581</v>
      </c>
      <c r="F206" s="0" t="s">
        <v>3033</v>
      </c>
      <c r="G206" s="0" t="s">
        <v>3582</v>
      </c>
    </row>
    <row customHeight="1" ht="11.25">
      <c r="A207" s="0" t="s">
        <v>14</v>
      </c>
      <c r="B207" s="0" t="s">
        <v>3547</v>
      </c>
      <c r="C207" s="0" t="s">
        <v>3548</v>
      </c>
      <c r="D207" s="0" t="s">
        <v>3583</v>
      </c>
      <c r="E207" s="0" t="s">
        <v>3584</v>
      </c>
      <c r="F207" s="0" t="s">
        <v>3033</v>
      </c>
      <c r="G207" s="0" t="s">
        <v>3585</v>
      </c>
    </row>
    <row customHeight="1" ht="11.25">
      <c r="A208" s="0" t="s">
        <v>14</v>
      </c>
      <c r="B208" s="0" t="s">
        <v>3586</v>
      </c>
      <c r="C208" s="0" t="s">
        <v>3587</v>
      </c>
      <c r="D208" s="0" t="s">
        <v>3586</v>
      </c>
      <c r="E208" s="0" t="s">
        <v>3587</v>
      </c>
      <c r="F208" s="0" t="s">
        <v>3027</v>
      </c>
      <c r="G208" s="0" t="s">
        <v>3588</v>
      </c>
    </row>
    <row customHeight="1" ht="11.25">
      <c r="A209" s="0" t="s">
        <v>14</v>
      </c>
      <c r="B209" s="0" t="s">
        <v>3589</v>
      </c>
      <c r="C209" s="0" t="s">
        <v>3590</v>
      </c>
      <c r="D209" s="0" t="s">
        <v>3591</v>
      </c>
      <c r="E209" s="0" t="s">
        <v>3592</v>
      </c>
      <c r="F209" s="0" t="s">
        <v>3033</v>
      </c>
      <c r="G209" s="0" t="s">
        <v>3593</v>
      </c>
    </row>
    <row customHeight="1" ht="11.25">
      <c r="A210" s="0" t="s">
        <v>14</v>
      </c>
      <c r="B210" s="0" t="s">
        <v>3589</v>
      </c>
      <c r="C210" s="0" t="s">
        <v>3590</v>
      </c>
      <c r="D210" s="0" t="s">
        <v>3594</v>
      </c>
      <c r="E210" s="0" t="s">
        <v>3595</v>
      </c>
      <c r="F210" s="0" t="s">
        <v>3033</v>
      </c>
      <c r="G210" s="0" t="s">
        <v>3596</v>
      </c>
    </row>
    <row customHeight="1" ht="11.25">
      <c r="A211" s="0" t="s">
        <v>14</v>
      </c>
      <c r="B211" s="0" t="s">
        <v>3589</v>
      </c>
      <c r="C211" s="0" t="s">
        <v>3590</v>
      </c>
      <c r="D211" s="0" t="s">
        <v>3597</v>
      </c>
      <c r="E211" s="0" t="s">
        <v>3598</v>
      </c>
      <c r="F211" s="0" t="s">
        <v>3033</v>
      </c>
      <c r="G211" s="0" t="s">
        <v>3599</v>
      </c>
    </row>
    <row customHeight="1" ht="11.25">
      <c r="A212" s="0" t="s">
        <v>14</v>
      </c>
      <c r="B212" s="0" t="s">
        <v>3589</v>
      </c>
      <c r="C212" s="0" t="s">
        <v>3590</v>
      </c>
      <c r="D212" s="0" t="s">
        <v>3600</v>
      </c>
      <c r="E212" s="0" t="s">
        <v>3601</v>
      </c>
      <c r="F212" s="0" t="s">
        <v>3033</v>
      </c>
      <c r="G212" s="0" t="s">
        <v>3602</v>
      </c>
    </row>
    <row customHeight="1" ht="11.25">
      <c r="A213" s="0" t="s">
        <v>14</v>
      </c>
      <c r="B213" s="0" t="s">
        <v>3589</v>
      </c>
      <c r="C213" s="0" t="s">
        <v>3590</v>
      </c>
      <c r="D213" s="0" t="s">
        <v>3589</v>
      </c>
      <c r="E213" s="0" t="s">
        <v>3590</v>
      </c>
      <c r="F213" s="0" t="s">
        <v>3030</v>
      </c>
      <c r="G213" s="0" t="s">
        <v>3603</v>
      </c>
    </row>
    <row customHeight="1" ht="11.25">
      <c r="A214" s="0" t="s">
        <v>14</v>
      </c>
      <c r="B214" s="0" t="s">
        <v>3589</v>
      </c>
      <c r="C214" s="0" t="s">
        <v>3590</v>
      </c>
      <c r="D214" s="0" t="s">
        <v>3604</v>
      </c>
      <c r="E214" s="0" t="s">
        <v>3605</v>
      </c>
      <c r="F214" s="0" t="s">
        <v>3033</v>
      </c>
      <c r="G214" s="0" t="s">
        <v>3606</v>
      </c>
    </row>
    <row customHeight="1" ht="11.25">
      <c r="A215" s="0" t="s">
        <v>14</v>
      </c>
      <c r="B215" s="0" t="s">
        <v>3589</v>
      </c>
      <c r="C215" s="0" t="s">
        <v>3590</v>
      </c>
      <c r="D215" s="0" t="s">
        <v>3607</v>
      </c>
      <c r="E215" s="0" t="s">
        <v>3608</v>
      </c>
      <c r="F215" s="0" t="s">
        <v>3033</v>
      </c>
      <c r="G215" s="0" t="s">
        <v>3609</v>
      </c>
    </row>
    <row customHeight="1" ht="11.25">
      <c r="A216" s="0" t="s">
        <v>14</v>
      </c>
      <c r="B216" s="0" t="s">
        <v>3589</v>
      </c>
      <c r="C216" s="0" t="s">
        <v>3590</v>
      </c>
      <c r="D216" s="0" t="s">
        <v>3610</v>
      </c>
      <c r="E216" s="0" t="s">
        <v>3611</v>
      </c>
      <c r="F216" s="0" t="s">
        <v>3033</v>
      </c>
      <c r="G216" s="0" t="s">
        <v>3612</v>
      </c>
    </row>
    <row customHeight="1" ht="11.25">
      <c r="A217" s="0" t="s">
        <v>14</v>
      </c>
      <c r="B217" s="0" t="s">
        <v>3589</v>
      </c>
      <c r="C217" s="0" t="s">
        <v>3590</v>
      </c>
      <c r="D217" s="0" t="s">
        <v>3613</v>
      </c>
      <c r="E217" s="0" t="s">
        <v>3614</v>
      </c>
      <c r="F217" s="0" t="s">
        <v>3033</v>
      </c>
      <c r="G217" s="0" t="s">
        <v>3615</v>
      </c>
    </row>
    <row customHeight="1" ht="11.25">
      <c r="A218" s="0" t="s">
        <v>14</v>
      </c>
      <c r="B218" s="0" t="s">
        <v>3589</v>
      </c>
      <c r="C218" s="0" t="s">
        <v>3590</v>
      </c>
      <c r="D218" s="0" t="s">
        <v>3616</v>
      </c>
      <c r="E218" s="0" t="s">
        <v>3617</v>
      </c>
      <c r="F218" s="0" t="s">
        <v>3033</v>
      </c>
      <c r="G218" s="0" t="s">
        <v>3618</v>
      </c>
    </row>
    <row customHeight="1" ht="11.25">
      <c r="A219" s="0" t="s">
        <v>14</v>
      </c>
      <c r="B219" s="0" t="s">
        <v>3589</v>
      </c>
      <c r="C219" s="0" t="s">
        <v>3590</v>
      </c>
      <c r="D219" s="0" t="s">
        <v>3619</v>
      </c>
      <c r="E219" s="0" t="s">
        <v>3620</v>
      </c>
      <c r="F219" s="0" t="s">
        <v>3033</v>
      </c>
      <c r="G219" s="0" t="s">
        <v>3621</v>
      </c>
    </row>
    <row customHeight="1" ht="11.25">
      <c r="A220" s="0" t="s">
        <v>14</v>
      </c>
      <c r="B220" s="0" t="s">
        <v>3589</v>
      </c>
      <c r="C220" s="0" t="s">
        <v>3590</v>
      </c>
      <c r="D220" s="0" t="s">
        <v>3622</v>
      </c>
      <c r="E220" s="0" t="s">
        <v>3623</v>
      </c>
      <c r="F220" s="0" t="s">
        <v>3033</v>
      </c>
      <c r="G220" s="0" t="s">
        <v>3624</v>
      </c>
    </row>
    <row customHeight="1" ht="11.25">
      <c r="A221" s="0" t="s">
        <v>14</v>
      </c>
      <c r="B221" s="0" t="s">
        <v>3625</v>
      </c>
      <c r="C221" s="0" t="s">
        <v>3626</v>
      </c>
      <c r="D221" s="0" t="s">
        <v>3625</v>
      </c>
      <c r="E221" s="0" t="s">
        <v>3626</v>
      </c>
      <c r="F221" s="0" t="s">
        <v>3122</v>
      </c>
      <c r="G221" s="0" t="s">
        <v>3627</v>
      </c>
    </row>
    <row customHeight="1" ht="11.25">
      <c r="A222" s="0" t="s">
        <v>14</v>
      </c>
      <c r="B222" s="0" t="s">
        <v>3628</v>
      </c>
      <c r="C222" s="0" t="s">
        <v>3629</v>
      </c>
      <c r="D222" s="0" t="s">
        <v>3628</v>
      </c>
      <c r="E222" s="0" t="s">
        <v>3629</v>
      </c>
      <c r="F222" s="0" t="s">
        <v>3027</v>
      </c>
      <c r="G222" s="0" t="s">
        <v>3630</v>
      </c>
    </row>
    <row customHeight="1" ht="11.25">
      <c r="A223" s="0" t="s">
        <v>14</v>
      </c>
      <c r="B223" s="0" t="s">
        <v>3631</v>
      </c>
      <c r="C223" s="0" t="s">
        <v>3632</v>
      </c>
      <c r="D223" s="0" t="s">
        <v>3633</v>
      </c>
      <c r="E223" s="0" t="s">
        <v>3634</v>
      </c>
      <c r="F223" s="0" t="s">
        <v>3135</v>
      </c>
      <c r="G223" s="0" t="s">
        <v>3635</v>
      </c>
    </row>
    <row customHeight="1" ht="11.25">
      <c r="A224" s="0" t="s">
        <v>14</v>
      </c>
      <c r="B224" s="0" t="s">
        <v>3631</v>
      </c>
      <c r="C224" s="0" t="s">
        <v>3632</v>
      </c>
      <c r="D224" s="0" t="s">
        <v>3636</v>
      </c>
      <c r="E224" s="0" t="s">
        <v>3637</v>
      </c>
      <c r="F224" s="0" t="s">
        <v>3033</v>
      </c>
      <c r="G224" s="0" t="s">
        <v>3638</v>
      </c>
    </row>
    <row customHeight="1" ht="11.25">
      <c r="A225" s="0" t="s">
        <v>14</v>
      </c>
      <c r="B225" s="0" t="s">
        <v>3631</v>
      </c>
      <c r="C225" s="0" t="s">
        <v>3632</v>
      </c>
      <c r="D225" s="0" t="s">
        <v>3639</v>
      </c>
      <c r="E225" s="0" t="s">
        <v>3640</v>
      </c>
      <c r="F225" s="0" t="s">
        <v>3033</v>
      </c>
      <c r="G225" s="0" t="s">
        <v>3641</v>
      </c>
    </row>
    <row customHeight="1" ht="11.25">
      <c r="A226" s="0" t="s">
        <v>14</v>
      </c>
      <c r="B226" s="0" t="s">
        <v>3631</v>
      </c>
      <c r="C226" s="0" t="s">
        <v>3632</v>
      </c>
      <c r="D226" s="0" t="s">
        <v>3642</v>
      </c>
      <c r="E226" s="0" t="s">
        <v>3643</v>
      </c>
      <c r="F226" s="0" t="s">
        <v>3033</v>
      </c>
      <c r="G226" s="0" t="s">
        <v>3644</v>
      </c>
    </row>
    <row customHeight="1" ht="11.25">
      <c r="A227" s="0" t="s">
        <v>14</v>
      </c>
      <c r="B227" s="0" t="s">
        <v>3631</v>
      </c>
      <c r="C227" s="0" t="s">
        <v>3632</v>
      </c>
      <c r="D227" s="0" t="s">
        <v>3645</v>
      </c>
      <c r="E227" s="0" t="s">
        <v>3646</v>
      </c>
      <c r="F227" s="0" t="s">
        <v>3033</v>
      </c>
      <c r="G227" s="0" t="s">
        <v>3647</v>
      </c>
    </row>
    <row customHeight="1" ht="11.25">
      <c r="A228" s="0" t="s">
        <v>14</v>
      </c>
      <c r="B228" s="0" t="s">
        <v>3631</v>
      </c>
      <c r="C228" s="0" t="s">
        <v>3632</v>
      </c>
      <c r="D228" s="0" t="s">
        <v>3631</v>
      </c>
      <c r="E228" s="0" t="s">
        <v>3632</v>
      </c>
      <c r="F228" s="0" t="s">
        <v>3030</v>
      </c>
      <c r="G228" s="0" t="s">
        <v>3648</v>
      </c>
    </row>
    <row customHeight="1" ht="11.25">
      <c r="A229" s="0" t="s">
        <v>14</v>
      </c>
      <c r="B229" s="0" t="s">
        <v>3631</v>
      </c>
      <c r="C229" s="0" t="s">
        <v>3632</v>
      </c>
      <c r="D229" s="0" t="s">
        <v>3649</v>
      </c>
      <c r="E229" s="0" t="s">
        <v>3650</v>
      </c>
      <c r="F229" s="0" t="s">
        <v>3033</v>
      </c>
      <c r="G229" s="0" t="s">
        <v>3651</v>
      </c>
    </row>
    <row customHeight="1" ht="11.25">
      <c r="A230" s="0" t="s">
        <v>14</v>
      </c>
      <c r="B230" s="0" t="s">
        <v>3631</v>
      </c>
      <c r="C230" s="0" t="s">
        <v>3632</v>
      </c>
      <c r="D230" s="0" t="s">
        <v>3401</v>
      </c>
      <c r="E230" s="0" t="s">
        <v>3652</v>
      </c>
      <c r="F230" s="0" t="s">
        <v>3033</v>
      </c>
      <c r="G230" s="0" t="s">
        <v>3653</v>
      </c>
    </row>
    <row customHeight="1" ht="11.25">
      <c r="A231" s="0" t="s">
        <v>14</v>
      </c>
      <c r="B231" s="0" t="s">
        <v>3631</v>
      </c>
      <c r="C231" s="0" t="s">
        <v>3632</v>
      </c>
      <c r="D231" s="0" t="s">
        <v>3654</v>
      </c>
      <c r="E231" s="0" t="s">
        <v>3655</v>
      </c>
      <c r="F231" s="0" t="s">
        <v>3033</v>
      </c>
      <c r="G231" s="0" t="s">
        <v>3656</v>
      </c>
    </row>
    <row customHeight="1" ht="11.25">
      <c r="A232" s="0" t="s">
        <v>14</v>
      </c>
      <c r="B232" s="0" t="s">
        <v>3631</v>
      </c>
      <c r="C232" s="0" t="s">
        <v>3632</v>
      </c>
      <c r="D232" s="0" t="s">
        <v>3657</v>
      </c>
      <c r="E232" s="0" t="s">
        <v>3658</v>
      </c>
      <c r="F232" s="0" t="s">
        <v>3033</v>
      </c>
      <c r="G232" s="0" t="s">
        <v>3659</v>
      </c>
    </row>
    <row customHeight="1" ht="11.25">
      <c r="A233" s="0" t="s">
        <v>14</v>
      </c>
      <c r="B233" s="0" t="s">
        <v>3631</v>
      </c>
      <c r="C233" s="0" t="s">
        <v>3632</v>
      </c>
      <c r="D233" s="0" t="s">
        <v>3660</v>
      </c>
      <c r="E233" s="0" t="s">
        <v>3661</v>
      </c>
      <c r="F233" s="0" t="s">
        <v>3333</v>
      </c>
      <c r="G233" s="0" t="s">
        <v>3662</v>
      </c>
    </row>
    <row customHeight="1" ht="11.25">
      <c r="A234" s="0" t="s">
        <v>14</v>
      </c>
      <c r="B234" s="0" t="s">
        <v>3631</v>
      </c>
      <c r="C234" s="0" t="s">
        <v>3632</v>
      </c>
      <c r="D234" s="0" t="s">
        <v>3663</v>
      </c>
      <c r="E234" s="0" t="s">
        <v>3664</v>
      </c>
      <c r="F234" s="0" t="s">
        <v>3033</v>
      </c>
      <c r="G234" s="0" t="s">
        <v>3665</v>
      </c>
    </row>
    <row customHeight="1" ht="11.25">
      <c r="A235" s="0" t="s">
        <v>14</v>
      </c>
      <c r="B235" s="0" t="s">
        <v>3631</v>
      </c>
      <c r="C235" s="0" t="s">
        <v>3632</v>
      </c>
      <c r="D235" s="0" t="s">
        <v>3666</v>
      </c>
      <c r="E235" s="0" t="s">
        <v>3667</v>
      </c>
      <c r="F235" s="0" t="s">
        <v>3033</v>
      </c>
      <c r="G235" s="0" t="s">
        <v>3668</v>
      </c>
    </row>
    <row customHeight="1" ht="11.25">
      <c r="A236" s="0" t="s">
        <v>14</v>
      </c>
      <c r="B236" s="0" t="s">
        <v>3631</v>
      </c>
      <c r="C236" s="0" t="s">
        <v>3632</v>
      </c>
      <c r="D236" s="0" t="s">
        <v>3669</v>
      </c>
      <c r="E236" s="0" t="s">
        <v>3670</v>
      </c>
      <c r="F236" s="0" t="s">
        <v>3033</v>
      </c>
      <c r="G236" s="0" t="s">
        <v>3671</v>
      </c>
    </row>
    <row customHeight="1" ht="11.25">
      <c r="A237" s="0" t="s">
        <v>14</v>
      </c>
      <c r="B237" s="0" t="s">
        <v>3631</v>
      </c>
      <c r="C237" s="0" t="s">
        <v>3632</v>
      </c>
      <c r="D237" s="0" t="s">
        <v>3672</v>
      </c>
      <c r="E237" s="0" t="s">
        <v>3673</v>
      </c>
      <c r="F237" s="0" t="s">
        <v>3033</v>
      </c>
      <c r="G237" s="0" t="s">
        <v>3674</v>
      </c>
    </row>
    <row customHeight="1" ht="11.25">
      <c r="A238" s="0" t="s">
        <v>14</v>
      </c>
      <c r="B238" s="0" t="s">
        <v>3631</v>
      </c>
      <c r="C238" s="0" t="s">
        <v>3632</v>
      </c>
      <c r="D238" s="0" t="s">
        <v>3247</v>
      </c>
      <c r="E238" s="0" t="s">
        <v>3675</v>
      </c>
      <c r="F238" s="0" t="s">
        <v>3033</v>
      </c>
      <c r="G238" s="0" t="s">
        <v>3676</v>
      </c>
    </row>
    <row customHeight="1" ht="11.25">
      <c r="A239" s="0" t="s">
        <v>14</v>
      </c>
      <c r="B239" s="0" t="s">
        <v>3677</v>
      </c>
      <c r="C239" s="0" t="s">
        <v>3678</v>
      </c>
      <c r="D239" s="0" t="s">
        <v>3677</v>
      </c>
      <c r="E239" s="0" t="s">
        <v>3678</v>
      </c>
      <c r="F239" s="0" t="s">
        <v>3122</v>
      </c>
      <c r="G239" s="0" t="s">
        <v>3679</v>
      </c>
    </row>
    <row customHeight="1" ht="11.25">
      <c r="A240" s="0" t="s">
        <v>14</v>
      </c>
      <c r="B240" s="0" t="s">
        <v>3680</v>
      </c>
      <c r="C240" s="0" t="s">
        <v>3681</v>
      </c>
      <c r="D240" s="0" t="s">
        <v>3680</v>
      </c>
      <c r="E240" s="0" t="s">
        <v>3681</v>
      </c>
      <c r="F240" s="0" t="s">
        <v>3027</v>
      </c>
      <c r="G240" s="0" t="s">
        <v>3682</v>
      </c>
    </row>
    <row customHeight="1" ht="11.25">
      <c r="A241" s="0" t="s">
        <v>14</v>
      </c>
      <c r="B241" s="0" t="s">
        <v>3683</v>
      </c>
      <c r="C241" s="0" t="s">
        <v>3684</v>
      </c>
      <c r="D241" s="0" t="s">
        <v>3685</v>
      </c>
      <c r="E241" s="0" t="s">
        <v>3686</v>
      </c>
      <c r="F241" s="0" t="s">
        <v>3135</v>
      </c>
      <c r="G241" s="0" t="s">
        <v>3687</v>
      </c>
    </row>
    <row customHeight="1" ht="11.25">
      <c r="A242" s="0" t="s">
        <v>14</v>
      </c>
      <c r="B242" s="0" t="s">
        <v>3683</v>
      </c>
      <c r="C242" s="0" t="s">
        <v>3684</v>
      </c>
      <c r="D242" s="0" t="s">
        <v>3688</v>
      </c>
      <c r="E242" s="0" t="s">
        <v>3689</v>
      </c>
      <c r="F242" s="0" t="s">
        <v>3033</v>
      </c>
      <c r="G242" s="0" t="s">
        <v>3690</v>
      </c>
    </row>
    <row customHeight="1" ht="11.25">
      <c r="A243" s="0" t="s">
        <v>14</v>
      </c>
      <c r="B243" s="0" t="s">
        <v>3683</v>
      </c>
      <c r="C243" s="0" t="s">
        <v>3684</v>
      </c>
      <c r="D243" s="0" t="s">
        <v>3691</v>
      </c>
      <c r="E243" s="0" t="s">
        <v>3692</v>
      </c>
      <c r="F243" s="0" t="s">
        <v>3033</v>
      </c>
      <c r="G243" s="0" t="s">
        <v>3693</v>
      </c>
    </row>
    <row customHeight="1" ht="11.25">
      <c r="A244" s="0" t="s">
        <v>14</v>
      </c>
      <c r="B244" s="0" t="s">
        <v>3683</v>
      </c>
      <c r="C244" s="0" t="s">
        <v>3684</v>
      </c>
      <c r="D244" s="0" t="s">
        <v>3694</v>
      </c>
      <c r="E244" s="0" t="s">
        <v>3695</v>
      </c>
      <c r="F244" s="0" t="s">
        <v>3033</v>
      </c>
      <c r="G244" s="0" t="s">
        <v>3696</v>
      </c>
    </row>
    <row customHeight="1" ht="11.25">
      <c r="A245" s="0" t="s">
        <v>14</v>
      </c>
      <c r="B245" s="0" t="s">
        <v>3683</v>
      </c>
      <c r="C245" s="0" t="s">
        <v>3684</v>
      </c>
      <c r="D245" s="0" t="s">
        <v>3697</v>
      </c>
      <c r="E245" s="0" t="s">
        <v>3698</v>
      </c>
      <c r="F245" s="0" t="s">
        <v>3033</v>
      </c>
      <c r="G245" s="0" t="s">
        <v>3699</v>
      </c>
    </row>
    <row customHeight="1" ht="11.25">
      <c r="A246" s="0" t="s">
        <v>14</v>
      </c>
      <c r="B246" s="0" t="s">
        <v>3683</v>
      </c>
      <c r="C246" s="0" t="s">
        <v>3684</v>
      </c>
      <c r="D246" s="0" t="s">
        <v>3700</v>
      </c>
      <c r="E246" s="0" t="s">
        <v>3701</v>
      </c>
      <c r="F246" s="0" t="s">
        <v>3033</v>
      </c>
      <c r="G246" s="0" t="s">
        <v>3702</v>
      </c>
    </row>
    <row customHeight="1" ht="11.25">
      <c r="A247" s="0" t="s">
        <v>14</v>
      </c>
      <c r="B247" s="0" t="s">
        <v>3683</v>
      </c>
      <c r="C247" s="0" t="s">
        <v>3684</v>
      </c>
      <c r="D247" s="0" t="s">
        <v>3703</v>
      </c>
      <c r="E247" s="0" t="s">
        <v>3704</v>
      </c>
      <c r="F247" s="0" t="s">
        <v>3033</v>
      </c>
      <c r="G247" s="0" t="s">
        <v>3705</v>
      </c>
    </row>
    <row customHeight="1" ht="11.25">
      <c r="A248" s="0" t="s">
        <v>14</v>
      </c>
      <c r="B248" s="0" t="s">
        <v>3683</v>
      </c>
      <c r="C248" s="0" t="s">
        <v>3684</v>
      </c>
      <c r="D248" s="0" t="s">
        <v>3683</v>
      </c>
      <c r="E248" s="0" t="s">
        <v>3684</v>
      </c>
      <c r="F248" s="0" t="s">
        <v>3030</v>
      </c>
      <c r="G248" s="0" t="s">
        <v>3706</v>
      </c>
    </row>
    <row customHeight="1" ht="11.25">
      <c r="A249" s="0" t="s">
        <v>14</v>
      </c>
      <c r="B249" s="0" t="s">
        <v>3683</v>
      </c>
      <c r="C249" s="0" t="s">
        <v>3684</v>
      </c>
      <c r="D249" s="0" t="s">
        <v>3707</v>
      </c>
      <c r="E249" s="0" t="s">
        <v>3708</v>
      </c>
      <c r="F249" s="0" t="s">
        <v>3033</v>
      </c>
      <c r="G249" s="0" t="s">
        <v>3709</v>
      </c>
    </row>
    <row customHeight="1" ht="11.25">
      <c r="A250" s="0" t="s">
        <v>14</v>
      </c>
      <c r="B250" s="0" t="s">
        <v>3683</v>
      </c>
      <c r="C250" s="0" t="s">
        <v>3684</v>
      </c>
      <c r="D250" s="0" t="s">
        <v>3710</v>
      </c>
      <c r="E250" s="0" t="s">
        <v>3711</v>
      </c>
      <c r="F250" s="0" t="s">
        <v>3033</v>
      </c>
      <c r="G250" s="0" t="s">
        <v>3712</v>
      </c>
    </row>
    <row customHeight="1" ht="11.25">
      <c r="A251" s="0" t="s">
        <v>14</v>
      </c>
      <c r="B251" s="0" t="s">
        <v>3683</v>
      </c>
      <c r="C251" s="0" t="s">
        <v>3684</v>
      </c>
      <c r="D251" s="0" t="s">
        <v>3713</v>
      </c>
      <c r="E251" s="0" t="s">
        <v>3714</v>
      </c>
      <c r="F251" s="0" t="s">
        <v>3333</v>
      </c>
      <c r="G251" s="0" t="s">
        <v>3715</v>
      </c>
    </row>
    <row customHeight="1" ht="11.25">
      <c r="A252" s="0" t="s">
        <v>14</v>
      </c>
      <c r="B252" s="0" t="s">
        <v>3683</v>
      </c>
      <c r="C252" s="0" t="s">
        <v>3684</v>
      </c>
      <c r="D252" s="0" t="s">
        <v>3716</v>
      </c>
      <c r="E252" s="0" t="s">
        <v>3717</v>
      </c>
      <c r="F252" s="0" t="s">
        <v>3033</v>
      </c>
      <c r="G252" s="0" t="s">
        <v>3718</v>
      </c>
    </row>
    <row customHeight="1" ht="11.25">
      <c r="A253" s="0" t="s">
        <v>14</v>
      </c>
      <c r="B253" s="0" t="s">
        <v>3683</v>
      </c>
      <c r="C253" s="0" t="s">
        <v>3684</v>
      </c>
      <c r="D253" s="0" t="s">
        <v>3719</v>
      </c>
      <c r="E253" s="0" t="s">
        <v>3720</v>
      </c>
      <c r="F253" s="0" t="s">
        <v>3033</v>
      </c>
      <c r="G253" s="0" t="s">
        <v>3721</v>
      </c>
    </row>
    <row customHeight="1" ht="11.25">
      <c r="A254" s="0" t="s">
        <v>14</v>
      </c>
      <c r="B254" s="0" t="s">
        <v>3722</v>
      </c>
      <c r="C254" s="0" t="s">
        <v>3723</v>
      </c>
      <c r="D254" s="0" t="s">
        <v>3722</v>
      </c>
      <c r="E254" s="0" t="s">
        <v>3723</v>
      </c>
      <c r="F254" s="0" t="s">
        <v>3122</v>
      </c>
      <c r="G254" s="0" t="s">
        <v>3724</v>
      </c>
    </row>
    <row customHeight="1" ht="11.25">
      <c r="A255" s="0" t="s">
        <v>14</v>
      </c>
      <c r="B255" s="0" t="s">
        <v>3725</v>
      </c>
      <c r="C255" s="0" t="s">
        <v>3726</v>
      </c>
      <c r="D255" s="0" t="s">
        <v>3725</v>
      </c>
      <c r="E255" s="0" t="s">
        <v>3726</v>
      </c>
      <c r="F255" s="0" t="s">
        <v>3027</v>
      </c>
      <c r="G255" s="0" t="s">
        <v>3727</v>
      </c>
    </row>
    <row customHeight="1" ht="11.25">
      <c r="A256" s="0" t="s">
        <v>14</v>
      </c>
      <c r="B256" s="0" t="s">
        <v>3728</v>
      </c>
      <c r="C256" s="0" t="s">
        <v>3729</v>
      </c>
      <c r="D256" s="0" t="s">
        <v>3730</v>
      </c>
      <c r="E256" s="0" t="s">
        <v>3731</v>
      </c>
      <c r="F256" s="0" t="s">
        <v>3135</v>
      </c>
      <c r="G256" s="0" t="s">
        <v>3732</v>
      </c>
    </row>
    <row customHeight="1" ht="11.25">
      <c r="A257" s="0" t="s">
        <v>14</v>
      </c>
      <c r="B257" s="0" t="s">
        <v>3728</v>
      </c>
      <c r="C257" s="0" t="s">
        <v>3729</v>
      </c>
      <c r="D257" s="0" t="s">
        <v>3733</v>
      </c>
      <c r="E257" s="0" t="s">
        <v>3734</v>
      </c>
      <c r="F257" s="0" t="s">
        <v>3033</v>
      </c>
      <c r="G257" s="0" t="s">
        <v>3735</v>
      </c>
    </row>
    <row customHeight="1" ht="11.25">
      <c r="A258" s="0" t="s">
        <v>14</v>
      </c>
      <c r="B258" s="0" t="s">
        <v>3728</v>
      </c>
      <c r="C258" s="0" t="s">
        <v>3729</v>
      </c>
      <c r="D258" s="0" t="s">
        <v>3736</v>
      </c>
      <c r="E258" s="0" t="s">
        <v>3737</v>
      </c>
      <c r="F258" s="0" t="s">
        <v>3033</v>
      </c>
      <c r="G258" s="0" t="s">
        <v>3738</v>
      </c>
    </row>
    <row customHeight="1" ht="11.25">
      <c r="A259" s="0" t="s">
        <v>14</v>
      </c>
      <c r="B259" s="0" t="s">
        <v>3728</v>
      </c>
      <c r="C259" s="0" t="s">
        <v>3729</v>
      </c>
      <c r="D259" s="0" t="s">
        <v>3739</v>
      </c>
      <c r="E259" s="0" t="s">
        <v>3740</v>
      </c>
      <c r="F259" s="0" t="s">
        <v>3033</v>
      </c>
      <c r="G259" s="0" t="s">
        <v>3741</v>
      </c>
    </row>
    <row customHeight="1" ht="11.25">
      <c r="A260" s="0" t="s">
        <v>14</v>
      </c>
      <c r="B260" s="0" t="s">
        <v>3728</v>
      </c>
      <c r="C260" s="0" t="s">
        <v>3729</v>
      </c>
      <c r="D260" s="0" t="s">
        <v>3742</v>
      </c>
      <c r="E260" s="0" t="s">
        <v>3743</v>
      </c>
      <c r="F260" s="0" t="s">
        <v>3033</v>
      </c>
      <c r="G260" s="0" t="s">
        <v>3744</v>
      </c>
    </row>
    <row customHeight="1" ht="11.25">
      <c r="A261" s="0" t="s">
        <v>14</v>
      </c>
      <c r="B261" s="0" t="s">
        <v>3728</v>
      </c>
      <c r="C261" s="0" t="s">
        <v>3729</v>
      </c>
      <c r="D261" s="0" t="s">
        <v>3728</v>
      </c>
      <c r="E261" s="0" t="s">
        <v>3729</v>
      </c>
      <c r="F261" s="0" t="s">
        <v>3030</v>
      </c>
      <c r="G261" s="0" t="s">
        <v>3745</v>
      </c>
    </row>
    <row customHeight="1" ht="11.25">
      <c r="A262" s="0" t="s">
        <v>14</v>
      </c>
      <c r="B262" s="0" t="s">
        <v>3728</v>
      </c>
      <c r="C262" s="0" t="s">
        <v>3729</v>
      </c>
      <c r="D262" s="0" t="s">
        <v>3746</v>
      </c>
      <c r="E262" s="0" t="s">
        <v>3747</v>
      </c>
      <c r="F262" s="0" t="s">
        <v>3033</v>
      </c>
      <c r="G262" s="0" t="s">
        <v>3748</v>
      </c>
    </row>
    <row customHeight="1" ht="11.25">
      <c r="A263" s="0" t="s">
        <v>14</v>
      </c>
      <c r="B263" s="0" t="s">
        <v>3728</v>
      </c>
      <c r="C263" s="0" t="s">
        <v>3729</v>
      </c>
      <c r="D263" s="0" t="s">
        <v>3749</v>
      </c>
      <c r="E263" s="0" t="s">
        <v>3750</v>
      </c>
      <c r="F263" s="0" t="s">
        <v>3033</v>
      </c>
      <c r="G263" s="0" t="s">
        <v>3751</v>
      </c>
    </row>
    <row customHeight="1" ht="11.25">
      <c r="A264" s="0" t="s">
        <v>14</v>
      </c>
      <c r="B264" s="0" t="s">
        <v>3728</v>
      </c>
      <c r="C264" s="0" t="s">
        <v>3729</v>
      </c>
      <c r="D264" s="0" t="s">
        <v>3752</v>
      </c>
      <c r="E264" s="0" t="s">
        <v>3753</v>
      </c>
      <c r="F264" s="0" t="s">
        <v>3033</v>
      </c>
      <c r="G264" s="0" t="s">
        <v>3754</v>
      </c>
    </row>
    <row customHeight="1" ht="11.25">
      <c r="A265" s="0" t="s">
        <v>14</v>
      </c>
      <c r="B265" s="0" t="s">
        <v>3728</v>
      </c>
      <c r="C265" s="0" t="s">
        <v>3729</v>
      </c>
      <c r="D265" s="0" t="s">
        <v>3755</v>
      </c>
      <c r="E265" s="0" t="s">
        <v>3756</v>
      </c>
      <c r="F265" s="0" t="s">
        <v>3033</v>
      </c>
      <c r="G265" s="0" t="s">
        <v>3757</v>
      </c>
    </row>
    <row customHeight="1" ht="11.25">
      <c r="A266" s="0" t="s">
        <v>14</v>
      </c>
      <c r="B266" s="0" t="s">
        <v>3728</v>
      </c>
      <c r="C266" s="0" t="s">
        <v>3729</v>
      </c>
      <c r="D266" s="0" t="s">
        <v>3758</v>
      </c>
      <c r="E266" s="0" t="s">
        <v>3759</v>
      </c>
      <c r="F266" s="0" t="s">
        <v>3033</v>
      </c>
      <c r="G266" s="0" t="s">
        <v>3760</v>
      </c>
    </row>
    <row customHeight="1" ht="11.25">
      <c r="A267" s="0" t="s">
        <v>14</v>
      </c>
      <c r="B267" s="0" t="s">
        <v>3728</v>
      </c>
      <c r="C267" s="0" t="s">
        <v>3729</v>
      </c>
      <c r="D267" s="0" t="s">
        <v>3761</v>
      </c>
      <c r="E267" s="0" t="s">
        <v>3762</v>
      </c>
      <c r="F267" s="0" t="s">
        <v>3033</v>
      </c>
      <c r="G267" s="0" t="s">
        <v>3763</v>
      </c>
    </row>
    <row customHeight="1" ht="11.25">
      <c r="A268" s="0" t="s">
        <v>14</v>
      </c>
      <c r="B268" s="0" t="s">
        <v>3728</v>
      </c>
      <c r="C268" s="0" t="s">
        <v>3729</v>
      </c>
      <c r="D268" s="0" t="s">
        <v>3764</v>
      </c>
      <c r="E268" s="0" t="s">
        <v>3765</v>
      </c>
      <c r="F268" s="0" t="s">
        <v>3033</v>
      </c>
      <c r="G268" s="0" t="s">
        <v>3766</v>
      </c>
    </row>
    <row customHeight="1" ht="11.25">
      <c r="A269" s="0" t="s">
        <v>14</v>
      </c>
      <c r="B269" s="0" t="s">
        <v>3767</v>
      </c>
      <c r="C269" s="0" t="s">
        <v>3768</v>
      </c>
      <c r="D269" s="0" t="s">
        <v>3767</v>
      </c>
      <c r="E269" s="0" t="s">
        <v>3768</v>
      </c>
      <c r="F269" s="0" t="s">
        <v>3027</v>
      </c>
      <c r="G269" s="0" t="s">
        <v>3769</v>
      </c>
    </row>
    <row customHeight="1" ht="11.25">
      <c r="A270" s="0" t="s">
        <v>14</v>
      </c>
      <c r="B270" s="0" t="s">
        <v>3770</v>
      </c>
      <c r="C270" s="0" t="s">
        <v>3771</v>
      </c>
      <c r="D270" s="0" t="s">
        <v>3772</v>
      </c>
      <c r="E270" s="0" t="s">
        <v>3773</v>
      </c>
      <c r="F270" s="0" t="s">
        <v>3033</v>
      </c>
      <c r="G270" s="0" t="s">
        <v>3774</v>
      </c>
    </row>
    <row customHeight="1" ht="11.25">
      <c r="A271" s="0" t="s">
        <v>14</v>
      </c>
      <c r="B271" s="0" t="s">
        <v>3770</v>
      </c>
      <c r="C271" s="0" t="s">
        <v>3771</v>
      </c>
      <c r="D271" s="0" t="s">
        <v>3775</v>
      </c>
      <c r="E271" s="0" t="s">
        <v>3776</v>
      </c>
      <c r="F271" s="0" t="s">
        <v>3033</v>
      </c>
      <c r="G271" s="0" t="s">
        <v>3777</v>
      </c>
    </row>
    <row customHeight="1" ht="11.25">
      <c r="A272" s="0" t="s">
        <v>14</v>
      </c>
      <c r="B272" s="0" t="s">
        <v>3770</v>
      </c>
      <c r="C272" s="0" t="s">
        <v>3771</v>
      </c>
      <c r="D272" s="0" t="s">
        <v>3770</v>
      </c>
      <c r="E272" s="0" t="s">
        <v>3771</v>
      </c>
      <c r="F272" s="0" t="s">
        <v>3030</v>
      </c>
      <c r="G272" s="0" t="s">
        <v>3778</v>
      </c>
    </row>
    <row customHeight="1" ht="11.25">
      <c r="A273" s="0" t="s">
        <v>14</v>
      </c>
      <c r="B273" s="0" t="s">
        <v>3770</v>
      </c>
      <c r="C273" s="0" t="s">
        <v>3771</v>
      </c>
      <c r="D273" s="0" t="s">
        <v>3779</v>
      </c>
      <c r="E273" s="0" t="s">
        <v>3780</v>
      </c>
      <c r="F273" s="0" t="s">
        <v>3033</v>
      </c>
      <c r="G273" s="0" t="s">
        <v>3781</v>
      </c>
    </row>
    <row customHeight="1" ht="11.25">
      <c r="A274" s="0" t="s">
        <v>14</v>
      </c>
      <c r="B274" s="0" t="s">
        <v>3770</v>
      </c>
      <c r="C274" s="0" t="s">
        <v>3771</v>
      </c>
      <c r="D274" s="0" t="s">
        <v>3782</v>
      </c>
      <c r="E274" s="0" t="s">
        <v>3783</v>
      </c>
      <c r="F274" s="0" t="s">
        <v>3033</v>
      </c>
      <c r="G274" s="0" t="s">
        <v>3784</v>
      </c>
    </row>
    <row customHeight="1" ht="11.25">
      <c r="A275" s="0" t="s">
        <v>14</v>
      </c>
      <c r="B275" s="0" t="s">
        <v>3770</v>
      </c>
      <c r="C275" s="0" t="s">
        <v>3771</v>
      </c>
      <c r="D275" s="0" t="s">
        <v>3785</v>
      </c>
      <c r="E275" s="0" t="s">
        <v>3786</v>
      </c>
      <c r="F275" s="0" t="s">
        <v>3033</v>
      </c>
      <c r="G275" s="0" t="s">
        <v>3787</v>
      </c>
    </row>
    <row customHeight="1" ht="11.25">
      <c r="A276" s="0" t="s">
        <v>14</v>
      </c>
      <c r="B276" s="0" t="s">
        <v>3770</v>
      </c>
      <c r="C276" s="0" t="s">
        <v>3771</v>
      </c>
      <c r="D276" s="0" t="s">
        <v>3788</v>
      </c>
      <c r="E276" s="0" t="s">
        <v>3789</v>
      </c>
      <c r="F276" s="0" t="s">
        <v>3033</v>
      </c>
      <c r="G276" s="0" t="s">
        <v>3790</v>
      </c>
    </row>
    <row customHeight="1" ht="11.25">
      <c r="A277" s="0" t="s">
        <v>14</v>
      </c>
      <c r="B277" s="0" t="s">
        <v>3770</v>
      </c>
      <c r="C277" s="0" t="s">
        <v>3771</v>
      </c>
      <c r="D277" s="0" t="s">
        <v>3791</v>
      </c>
      <c r="E277" s="0" t="s">
        <v>3792</v>
      </c>
      <c r="F277" s="0" t="s">
        <v>3033</v>
      </c>
      <c r="G277" s="0" t="s">
        <v>3793</v>
      </c>
    </row>
    <row customHeight="1" ht="11.25">
      <c r="A278" s="0" t="s">
        <v>14</v>
      </c>
      <c r="B278" s="0" t="s">
        <v>3770</v>
      </c>
      <c r="C278" s="0" t="s">
        <v>3771</v>
      </c>
      <c r="D278" s="0" t="s">
        <v>3794</v>
      </c>
      <c r="E278" s="0" t="s">
        <v>3795</v>
      </c>
      <c r="F278" s="0" t="s">
        <v>3033</v>
      </c>
      <c r="G278" s="0" t="s">
        <v>3796</v>
      </c>
    </row>
    <row customHeight="1" ht="11.25">
      <c r="A279" s="0" t="s">
        <v>14</v>
      </c>
      <c r="B279" s="0" t="s">
        <v>3797</v>
      </c>
      <c r="C279" s="0" t="s">
        <v>3798</v>
      </c>
      <c r="D279" s="0" t="s">
        <v>3797</v>
      </c>
      <c r="E279" s="0" t="s">
        <v>3798</v>
      </c>
      <c r="F279" s="0" t="s">
        <v>3122</v>
      </c>
      <c r="G279" s="0" t="s">
        <v>3799</v>
      </c>
    </row>
    <row customHeight="1" ht="11.25">
      <c r="A280" s="0" t="s">
        <v>14</v>
      </c>
      <c r="B280" s="0" t="s">
        <v>3800</v>
      </c>
      <c r="C280" s="0" t="s">
        <v>3801</v>
      </c>
      <c r="D280" s="0" t="s">
        <v>3800</v>
      </c>
      <c r="E280" s="0" t="s">
        <v>3801</v>
      </c>
      <c r="F280" s="0" t="s">
        <v>3027</v>
      </c>
      <c r="G280" s="0" t="s">
        <v>3802</v>
      </c>
    </row>
    <row customHeight="1" ht="11.25">
      <c r="A281" s="0" t="s">
        <v>14</v>
      </c>
      <c r="B281" s="0" t="s">
        <v>3803</v>
      </c>
      <c r="C281" s="0" t="s">
        <v>3804</v>
      </c>
      <c r="D281" s="0" t="s">
        <v>3805</v>
      </c>
      <c r="E281" s="0" t="s">
        <v>3806</v>
      </c>
      <c r="F281" s="0" t="s">
        <v>3033</v>
      </c>
      <c r="G281" s="0" t="s">
        <v>3807</v>
      </c>
    </row>
    <row customHeight="1" ht="11.25">
      <c r="A282" s="0" t="s">
        <v>14</v>
      </c>
      <c r="B282" s="0" t="s">
        <v>3803</v>
      </c>
      <c r="C282" s="0" t="s">
        <v>3804</v>
      </c>
      <c r="D282" s="0" t="s">
        <v>3808</v>
      </c>
      <c r="E282" s="0" t="s">
        <v>3809</v>
      </c>
      <c r="F282" s="0" t="s">
        <v>3135</v>
      </c>
      <c r="G282" s="0" t="s">
        <v>3810</v>
      </c>
    </row>
    <row customHeight="1" ht="11.25">
      <c r="A283" s="0" t="s">
        <v>14</v>
      </c>
      <c r="B283" s="0" t="s">
        <v>3803</v>
      </c>
      <c r="C283" s="0" t="s">
        <v>3804</v>
      </c>
      <c r="D283" s="0" t="s">
        <v>3811</v>
      </c>
      <c r="E283" s="0" t="s">
        <v>3812</v>
      </c>
      <c r="F283" s="0" t="s">
        <v>3033</v>
      </c>
      <c r="G283" s="0" t="s">
        <v>3813</v>
      </c>
    </row>
    <row customHeight="1" ht="11.25">
      <c r="A284" s="0" t="s">
        <v>14</v>
      </c>
      <c r="B284" s="0" t="s">
        <v>3803</v>
      </c>
      <c r="C284" s="0" t="s">
        <v>3804</v>
      </c>
      <c r="D284" s="0" t="s">
        <v>3814</v>
      </c>
      <c r="E284" s="0" t="s">
        <v>3815</v>
      </c>
      <c r="F284" s="0" t="s">
        <v>3033</v>
      </c>
      <c r="G284" s="0" t="s">
        <v>3816</v>
      </c>
    </row>
    <row customHeight="1" ht="11.25">
      <c r="A285" s="0" t="s">
        <v>14</v>
      </c>
      <c r="B285" s="0" t="s">
        <v>3803</v>
      </c>
      <c r="C285" s="0" t="s">
        <v>3804</v>
      </c>
      <c r="D285" s="0" t="s">
        <v>3803</v>
      </c>
      <c r="E285" s="0" t="s">
        <v>3804</v>
      </c>
      <c r="F285" s="0" t="s">
        <v>3030</v>
      </c>
      <c r="G285" s="0" t="s">
        <v>3817</v>
      </c>
    </row>
    <row customHeight="1" ht="11.25">
      <c r="A286" s="0" t="s">
        <v>14</v>
      </c>
      <c r="B286" s="0" t="s">
        <v>3803</v>
      </c>
      <c r="C286" s="0" t="s">
        <v>3804</v>
      </c>
      <c r="D286" s="0" t="s">
        <v>3818</v>
      </c>
      <c r="E286" s="0" t="s">
        <v>3819</v>
      </c>
      <c r="F286" s="0" t="s">
        <v>3033</v>
      </c>
      <c r="G286" s="0" t="s">
        <v>3820</v>
      </c>
    </row>
    <row customHeight="1" ht="11.25">
      <c r="A287" s="0" t="s">
        <v>14</v>
      </c>
      <c r="B287" s="0" t="s">
        <v>3803</v>
      </c>
      <c r="C287" s="0" t="s">
        <v>3804</v>
      </c>
      <c r="D287" s="0" t="s">
        <v>3821</v>
      </c>
      <c r="E287" s="0" t="s">
        <v>3822</v>
      </c>
      <c r="F287" s="0" t="s">
        <v>3033</v>
      </c>
      <c r="G287" s="0" t="s">
        <v>3823</v>
      </c>
    </row>
    <row customHeight="1" ht="11.25">
      <c r="A288" s="0" t="s">
        <v>14</v>
      </c>
      <c r="B288" s="0" t="s">
        <v>3803</v>
      </c>
      <c r="C288" s="0" t="s">
        <v>3804</v>
      </c>
      <c r="D288" s="0" t="s">
        <v>3824</v>
      </c>
      <c r="E288" s="0" t="s">
        <v>3825</v>
      </c>
      <c r="F288" s="0" t="s">
        <v>3033</v>
      </c>
      <c r="G288" s="0" t="s">
        <v>3826</v>
      </c>
    </row>
    <row customHeight="1" ht="11.25">
      <c r="A289" s="0" t="s">
        <v>14</v>
      </c>
      <c r="B289" s="0" t="s">
        <v>3803</v>
      </c>
      <c r="C289" s="0" t="s">
        <v>3804</v>
      </c>
      <c r="D289" s="0" t="s">
        <v>3827</v>
      </c>
      <c r="E289" s="0" t="s">
        <v>3828</v>
      </c>
      <c r="F289" s="0" t="s">
        <v>3033</v>
      </c>
      <c r="G289" s="0" t="s">
        <v>3829</v>
      </c>
    </row>
    <row customHeight="1" ht="11.25">
      <c r="A290" s="0" t="s">
        <v>14</v>
      </c>
      <c r="B290" s="0" t="s">
        <v>3803</v>
      </c>
      <c r="C290" s="0" t="s">
        <v>3804</v>
      </c>
      <c r="D290" s="0" t="s">
        <v>3830</v>
      </c>
      <c r="E290" s="0" t="s">
        <v>3831</v>
      </c>
      <c r="F290" s="0" t="s">
        <v>3033</v>
      </c>
      <c r="G290" s="0" t="s">
        <v>3832</v>
      </c>
    </row>
    <row customHeight="1" ht="11.25">
      <c r="A291" s="0" t="s">
        <v>14</v>
      </c>
      <c r="B291" s="0" t="s">
        <v>3803</v>
      </c>
      <c r="C291" s="0" t="s">
        <v>3804</v>
      </c>
      <c r="D291" s="0" t="s">
        <v>3833</v>
      </c>
      <c r="E291" s="0" t="s">
        <v>3834</v>
      </c>
      <c r="F291" s="0" t="s">
        <v>3033</v>
      </c>
      <c r="G291" s="0" t="s">
        <v>3835</v>
      </c>
    </row>
    <row customHeight="1" ht="11.25">
      <c r="A292" s="0" t="s">
        <v>14</v>
      </c>
      <c r="B292" s="0" t="s">
        <v>3803</v>
      </c>
      <c r="C292" s="0" t="s">
        <v>3804</v>
      </c>
      <c r="D292" s="0" t="s">
        <v>3836</v>
      </c>
      <c r="E292" s="0" t="s">
        <v>3837</v>
      </c>
      <c r="F292" s="0" t="s">
        <v>3033</v>
      </c>
      <c r="G292" s="0" t="s">
        <v>3838</v>
      </c>
    </row>
    <row customHeight="1" ht="11.25">
      <c r="A293" s="0" t="s">
        <v>14</v>
      </c>
      <c r="B293" s="0" t="s">
        <v>3803</v>
      </c>
      <c r="C293" s="0" t="s">
        <v>3804</v>
      </c>
      <c r="D293" s="0" t="s">
        <v>3839</v>
      </c>
      <c r="E293" s="0" t="s">
        <v>3840</v>
      </c>
      <c r="F293" s="0" t="s">
        <v>3033</v>
      </c>
      <c r="G293" s="0" t="s">
        <v>3841</v>
      </c>
    </row>
    <row customHeight="1" ht="11.25">
      <c r="A294" s="0" t="s">
        <v>14</v>
      </c>
      <c r="B294" s="0" t="s">
        <v>3803</v>
      </c>
      <c r="C294" s="0" t="s">
        <v>3804</v>
      </c>
      <c r="D294" s="0" t="s">
        <v>3842</v>
      </c>
      <c r="E294" s="0" t="s">
        <v>3843</v>
      </c>
      <c r="F294" s="0" t="s">
        <v>3033</v>
      </c>
      <c r="G294" s="0" t="s">
        <v>3844</v>
      </c>
    </row>
    <row customHeight="1" ht="11.25">
      <c r="A295" s="0" t="s">
        <v>14</v>
      </c>
      <c r="B295" s="0" t="s">
        <v>3845</v>
      </c>
      <c r="C295" s="0" t="s">
        <v>3846</v>
      </c>
      <c r="D295" s="0" t="s">
        <v>3845</v>
      </c>
      <c r="E295" s="0" t="s">
        <v>3846</v>
      </c>
      <c r="F295" s="0" t="s">
        <v>3027</v>
      </c>
      <c r="G295" s="0" t="s">
        <v>3847</v>
      </c>
    </row>
    <row customHeight="1" ht="11.25">
      <c r="A296" s="0" t="s">
        <v>14</v>
      </c>
      <c r="B296" s="0" t="s">
        <v>3848</v>
      </c>
      <c r="C296" s="0" t="s">
        <v>3849</v>
      </c>
      <c r="D296" s="0" t="s">
        <v>3850</v>
      </c>
      <c r="E296" s="0" t="s">
        <v>3851</v>
      </c>
      <c r="F296" s="0" t="s">
        <v>3033</v>
      </c>
      <c r="G296" s="0" t="s">
        <v>3852</v>
      </c>
    </row>
    <row customHeight="1" ht="11.25">
      <c r="A297" s="0" t="s">
        <v>14</v>
      </c>
      <c r="B297" s="0" t="s">
        <v>3848</v>
      </c>
      <c r="C297" s="0" t="s">
        <v>3849</v>
      </c>
      <c r="D297" s="0" t="s">
        <v>3853</v>
      </c>
      <c r="E297" s="0" t="s">
        <v>3854</v>
      </c>
      <c r="F297" s="0" t="s">
        <v>3033</v>
      </c>
      <c r="G297" s="0" t="s">
        <v>3855</v>
      </c>
    </row>
    <row customHeight="1" ht="11.25">
      <c r="A298" s="0" t="s">
        <v>14</v>
      </c>
      <c r="B298" s="0" t="s">
        <v>3848</v>
      </c>
      <c r="C298" s="0" t="s">
        <v>3849</v>
      </c>
      <c r="D298" s="0" t="s">
        <v>3856</v>
      </c>
      <c r="E298" s="0" t="s">
        <v>3857</v>
      </c>
      <c r="F298" s="0" t="s">
        <v>3033</v>
      </c>
      <c r="G298" s="0" t="s">
        <v>3858</v>
      </c>
    </row>
    <row customHeight="1" ht="11.25">
      <c r="A299" s="0" t="s">
        <v>14</v>
      </c>
      <c r="B299" s="0" t="s">
        <v>3848</v>
      </c>
      <c r="C299" s="0" t="s">
        <v>3849</v>
      </c>
      <c r="D299" s="0" t="s">
        <v>3859</v>
      </c>
      <c r="E299" s="0" t="s">
        <v>3860</v>
      </c>
      <c r="F299" s="0" t="s">
        <v>3033</v>
      </c>
      <c r="G299" s="0" t="s">
        <v>3861</v>
      </c>
    </row>
    <row customHeight="1" ht="11.25">
      <c r="A300" s="0" t="s">
        <v>14</v>
      </c>
      <c r="B300" s="0" t="s">
        <v>3848</v>
      </c>
      <c r="C300" s="0" t="s">
        <v>3849</v>
      </c>
      <c r="D300" s="0" t="s">
        <v>3862</v>
      </c>
      <c r="E300" s="0" t="s">
        <v>3863</v>
      </c>
      <c r="F300" s="0" t="s">
        <v>3033</v>
      </c>
      <c r="G300" s="0" t="s">
        <v>3864</v>
      </c>
    </row>
    <row customHeight="1" ht="11.25">
      <c r="A301" s="0" t="s">
        <v>14</v>
      </c>
      <c r="B301" s="0" t="s">
        <v>3848</v>
      </c>
      <c r="C301" s="0" t="s">
        <v>3849</v>
      </c>
      <c r="D301" s="0" t="s">
        <v>3865</v>
      </c>
      <c r="E301" s="0" t="s">
        <v>3866</v>
      </c>
      <c r="F301" s="0" t="s">
        <v>3033</v>
      </c>
      <c r="G301" s="0" t="s">
        <v>3867</v>
      </c>
    </row>
    <row customHeight="1" ht="11.25">
      <c r="A302" s="0" t="s">
        <v>14</v>
      </c>
      <c r="B302" s="0" t="s">
        <v>3848</v>
      </c>
      <c r="C302" s="0" t="s">
        <v>3849</v>
      </c>
      <c r="D302" s="0" t="s">
        <v>3848</v>
      </c>
      <c r="E302" s="0" t="s">
        <v>3849</v>
      </c>
      <c r="F302" s="0" t="s">
        <v>3030</v>
      </c>
      <c r="G302" s="0" t="s">
        <v>3868</v>
      </c>
    </row>
    <row customHeight="1" ht="11.25">
      <c r="A303" s="0" t="s">
        <v>14</v>
      </c>
      <c r="B303" s="0" t="s">
        <v>3848</v>
      </c>
      <c r="C303" s="0" t="s">
        <v>3849</v>
      </c>
      <c r="D303" s="0" t="s">
        <v>3869</v>
      </c>
      <c r="E303" s="0" t="s">
        <v>3870</v>
      </c>
      <c r="F303" s="0" t="s">
        <v>3033</v>
      </c>
      <c r="G303" s="0" t="s">
        <v>3871</v>
      </c>
    </row>
    <row customHeight="1" ht="11.25">
      <c r="A304" s="0" t="s">
        <v>14</v>
      </c>
      <c r="B304" s="0" t="s">
        <v>3848</v>
      </c>
      <c r="C304" s="0" t="s">
        <v>3849</v>
      </c>
      <c r="D304" s="0" t="s">
        <v>3872</v>
      </c>
      <c r="E304" s="0" t="s">
        <v>3873</v>
      </c>
      <c r="F304" s="0" t="s">
        <v>3033</v>
      </c>
      <c r="G304" s="0" t="s">
        <v>3874</v>
      </c>
    </row>
    <row customHeight="1" ht="11.25">
      <c r="A305" s="0" t="s">
        <v>14</v>
      </c>
      <c r="B305" s="0" t="s">
        <v>3848</v>
      </c>
      <c r="C305" s="0" t="s">
        <v>3849</v>
      </c>
      <c r="D305" s="0" t="s">
        <v>3875</v>
      </c>
      <c r="E305" s="0" t="s">
        <v>3876</v>
      </c>
      <c r="F305" s="0" t="s">
        <v>3033</v>
      </c>
      <c r="G305" s="0" t="s">
        <v>3877</v>
      </c>
    </row>
    <row customHeight="1" ht="11.25">
      <c r="A306" s="0" t="s">
        <v>14</v>
      </c>
      <c r="B306" s="0" t="s">
        <v>3848</v>
      </c>
      <c r="C306" s="0" t="s">
        <v>3849</v>
      </c>
      <c r="D306" s="0" t="s">
        <v>3878</v>
      </c>
      <c r="E306" s="0" t="s">
        <v>3879</v>
      </c>
      <c r="F306" s="0" t="s">
        <v>3033</v>
      </c>
      <c r="G306" s="0" t="s">
        <v>3880</v>
      </c>
    </row>
    <row customHeight="1" ht="11.25">
      <c r="A307" s="0" t="s">
        <v>14</v>
      </c>
      <c r="B307" s="0" t="s">
        <v>3848</v>
      </c>
      <c r="C307" s="0" t="s">
        <v>3849</v>
      </c>
      <c r="D307" s="0" t="s">
        <v>3881</v>
      </c>
      <c r="E307" s="0" t="s">
        <v>3882</v>
      </c>
      <c r="F307" s="0" t="s">
        <v>3033</v>
      </c>
      <c r="G307" s="0" t="s">
        <v>3883</v>
      </c>
    </row>
    <row customHeight="1" ht="11.25">
      <c r="A308" s="0" t="s">
        <v>14</v>
      </c>
      <c r="B308" s="0" t="s">
        <v>3848</v>
      </c>
      <c r="C308" s="0" t="s">
        <v>3849</v>
      </c>
      <c r="D308" s="0" t="s">
        <v>3884</v>
      </c>
      <c r="E308" s="0" t="s">
        <v>3885</v>
      </c>
      <c r="F308" s="0" t="s">
        <v>3033</v>
      </c>
      <c r="G308" s="0" t="s">
        <v>3886</v>
      </c>
    </row>
    <row customHeight="1" ht="11.25">
      <c r="A309" s="0" t="s">
        <v>14</v>
      </c>
      <c r="B309" s="0" t="s">
        <v>3848</v>
      </c>
      <c r="C309" s="0" t="s">
        <v>3849</v>
      </c>
      <c r="D309" s="0" t="s">
        <v>3887</v>
      </c>
      <c r="E309" s="0" t="s">
        <v>3888</v>
      </c>
      <c r="F309" s="0" t="s">
        <v>3033</v>
      </c>
      <c r="G309" s="0" t="s">
        <v>3889</v>
      </c>
    </row>
    <row customHeight="1" ht="11.25">
      <c r="A310" s="0" t="s">
        <v>14</v>
      </c>
      <c r="B310" s="0" t="s">
        <v>3848</v>
      </c>
      <c r="C310" s="0" t="s">
        <v>3849</v>
      </c>
      <c r="D310" s="0" t="s">
        <v>3890</v>
      </c>
      <c r="E310" s="0" t="s">
        <v>3891</v>
      </c>
      <c r="F310" s="0" t="s">
        <v>3033</v>
      </c>
      <c r="G310" s="0" t="s">
        <v>3892</v>
      </c>
    </row>
    <row customHeight="1" ht="11.25">
      <c r="A311" s="0" t="s">
        <v>14</v>
      </c>
      <c r="B311" s="0" t="s">
        <v>3848</v>
      </c>
      <c r="C311" s="0" t="s">
        <v>3849</v>
      </c>
      <c r="D311" s="0" t="s">
        <v>3893</v>
      </c>
      <c r="E311" s="0" t="s">
        <v>3894</v>
      </c>
      <c r="F311" s="0" t="s">
        <v>3033</v>
      </c>
      <c r="G311" s="0" t="s">
        <v>3895</v>
      </c>
    </row>
    <row customHeight="1" ht="11.25">
      <c r="A312" s="0" t="s">
        <v>14</v>
      </c>
      <c r="B312" s="0" t="s">
        <v>3896</v>
      </c>
      <c r="C312" s="0" t="s">
        <v>3897</v>
      </c>
      <c r="D312" s="0" t="s">
        <v>3896</v>
      </c>
      <c r="E312" s="0" t="s">
        <v>3897</v>
      </c>
      <c r="F312" s="0" t="s">
        <v>3122</v>
      </c>
      <c r="G312" s="0" t="s">
        <v>3898</v>
      </c>
    </row>
    <row customHeight="1" ht="11.25">
      <c r="A313" s="0" t="s">
        <v>14</v>
      </c>
      <c r="B313" s="0" t="s">
        <v>3899</v>
      </c>
      <c r="C313" s="0" t="s">
        <v>3900</v>
      </c>
      <c r="D313" s="0" t="s">
        <v>3899</v>
      </c>
      <c r="E313" s="0" t="s">
        <v>3900</v>
      </c>
      <c r="F313" s="0" t="s">
        <v>3027</v>
      </c>
      <c r="G313" s="0" t="s">
        <v>3901</v>
      </c>
    </row>
    <row customHeight="1" ht="11.25">
      <c r="A314" s="0" t="s">
        <v>14</v>
      </c>
      <c r="B314" s="0" t="s">
        <v>3902</v>
      </c>
      <c r="C314" s="0" t="s">
        <v>3903</v>
      </c>
      <c r="D314" s="0" t="s">
        <v>3904</v>
      </c>
      <c r="E314" s="0" t="s">
        <v>3905</v>
      </c>
      <c r="F314" s="0" t="s">
        <v>3033</v>
      </c>
      <c r="G314" s="0" t="s">
        <v>3906</v>
      </c>
    </row>
    <row customHeight="1" ht="11.25">
      <c r="A315" s="0" t="s">
        <v>14</v>
      </c>
      <c r="B315" s="0" t="s">
        <v>3902</v>
      </c>
      <c r="C315" s="0" t="s">
        <v>3903</v>
      </c>
      <c r="D315" s="0" t="s">
        <v>3907</v>
      </c>
      <c r="E315" s="0" t="s">
        <v>3908</v>
      </c>
      <c r="F315" s="0" t="s">
        <v>3135</v>
      </c>
      <c r="G315" s="0" t="s">
        <v>3909</v>
      </c>
    </row>
    <row customHeight="1" ht="11.25">
      <c r="A316" s="0" t="s">
        <v>14</v>
      </c>
      <c r="B316" s="0" t="s">
        <v>3902</v>
      </c>
      <c r="C316" s="0" t="s">
        <v>3903</v>
      </c>
      <c r="D316" s="0" t="s">
        <v>3910</v>
      </c>
      <c r="E316" s="0" t="s">
        <v>3911</v>
      </c>
      <c r="F316" s="0" t="s">
        <v>3033</v>
      </c>
      <c r="G316" s="0" t="s">
        <v>3912</v>
      </c>
    </row>
    <row customHeight="1" ht="11.25">
      <c r="A317" s="0" t="s">
        <v>14</v>
      </c>
      <c r="B317" s="0" t="s">
        <v>3902</v>
      </c>
      <c r="C317" s="0" t="s">
        <v>3903</v>
      </c>
      <c r="D317" s="0" t="s">
        <v>3913</v>
      </c>
      <c r="E317" s="0" t="s">
        <v>3914</v>
      </c>
      <c r="F317" s="0" t="s">
        <v>3033</v>
      </c>
      <c r="G317" s="0" t="s">
        <v>3915</v>
      </c>
    </row>
    <row customHeight="1" ht="11.25">
      <c r="A318" s="0" t="s">
        <v>14</v>
      </c>
      <c r="B318" s="0" t="s">
        <v>3902</v>
      </c>
      <c r="C318" s="0" t="s">
        <v>3903</v>
      </c>
      <c r="D318" s="0" t="s">
        <v>3916</v>
      </c>
      <c r="E318" s="0" t="s">
        <v>3917</v>
      </c>
      <c r="F318" s="0" t="s">
        <v>3033</v>
      </c>
      <c r="G318" s="0" t="s">
        <v>3918</v>
      </c>
    </row>
    <row customHeight="1" ht="11.25">
      <c r="A319" s="0" t="s">
        <v>14</v>
      </c>
      <c r="B319" s="0" t="s">
        <v>3902</v>
      </c>
      <c r="C319" s="0" t="s">
        <v>3903</v>
      </c>
      <c r="D319" s="0" t="s">
        <v>3919</v>
      </c>
      <c r="E319" s="0" t="s">
        <v>3920</v>
      </c>
      <c r="F319" s="0" t="s">
        <v>3033</v>
      </c>
      <c r="G319" s="0" t="s">
        <v>3921</v>
      </c>
    </row>
    <row customHeight="1" ht="11.25">
      <c r="A320" s="0" t="s">
        <v>14</v>
      </c>
      <c r="B320" s="0" t="s">
        <v>3902</v>
      </c>
      <c r="C320" s="0" t="s">
        <v>3903</v>
      </c>
      <c r="D320" s="0" t="s">
        <v>3902</v>
      </c>
      <c r="E320" s="0" t="s">
        <v>3903</v>
      </c>
      <c r="F320" s="0" t="s">
        <v>3030</v>
      </c>
      <c r="G320" s="0" t="s">
        <v>3922</v>
      </c>
    </row>
    <row customHeight="1" ht="11.25">
      <c r="A321" s="0" t="s">
        <v>14</v>
      </c>
      <c r="B321" s="0" t="s">
        <v>3902</v>
      </c>
      <c r="C321" s="0" t="s">
        <v>3903</v>
      </c>
      <c r="D321" s="0" t="s">
        <v>3923</v>
      </c>
      <c r="E321" s="0" t="s">
        <v>3924</v>
      </c>
      <c r="F321" s="0" t="s">
        <v>3033</v>
      </c>
      <c r="G321" s="0" t="s">
        <v>3925</v>
      </c>
    </row>
    <row customHeight="1" ht="11.25">
      <c r="A322" s="0" t="s">
        <v>14</v>
      </c>
      <c r="B322" s="0" t="s">
        <v>3926</v>
      </c>
      <c r="C322" s="0" t="s">
        <v>3927</v>
      </c>
      <c r="D322" s="0" t="s">
        <v>3926</v>
      </c>
      <c r="E322" s="0" t="s">
        <v>3927</v>
      </c>
      <c r="F322" s="0" t="s">
        <v>3027</v>
      </c>
      <c r="G322" s="0" t="s">
        <v>3928</v>
      </c>
    </row>
    <row customHeight="1" ht="11.25">
      <c r="A323" s="0" t="s">
        <v>14</v>
      </c>
      <c r="B323" s="0" t="s">
        <v>3929</v>
      </c>
      <c r="C323" s="0" t="s">
        <v>3930</v>
      </c>
      <c r="D323" s="0" t="s">
        <v>3931</v>
      </c>
      <c r="E323" s="0" t="s">
        <v>3932</v>
      </c>
      <c r="F323" s="0" t="s">
        <v>3033</v>
      </c>
      <c r="G323" s="0" t="s">
        <v>3933</v>
      </c>
    </row>
    <row customHeight="1" ht="11.25">
      <c r="A324" s="0" t="s">
        <v>14</v>
      </c>
      <c r="B324" s="0" t="s">
        <v>3929</v>
      </c>
      <c r="C324" s="0" t="s">
        <v>3930</v>
      </c>
      <c r="D324" s="0" t="s">
        <v>3934</v>
      </c>
      <c r="E324" s="0" t="s">
        <v>3935</v>
      </c>
      <c r="F324" s="0" t="s">
        <v>3033</v>
      </c>
      <c r="G324" s="0" t="s">
        <v>3936</v>
      </c>
    </row>
    <row customHeight="1" ht="11.25">
      <c r="A325" s="0" t="s">
        <v>14</v>
      </c>
      <c r="B325" s="0" t="s">
        <v>3929</v>
      </c>
      <c r="C325" s="0" t="s">
        <v>3930</v>
      </c>
      <c r="D325" s="0" t="s">
        <v>3937</v>
      </c>
      <c r="E325" s="0" t="s">
        <v>3938</v>
      </c>
      <c r="F325" s="0" t="s">
        <v>3033</v>
      </c>
      <c r="G325" s="0" t="s">
        <v>3939</v>
      </c>
    </row>
    <row customHeight="1" ht="11.25">
      <c r="A326" s="0" t="s">
        <v>14</v>
      </c>
      <c r="B326" s="0" t="s">
        <v>3929</v>
      </c>
      <c r="C326" s="0" t="s">
        <v>3930</v>
      </c>
      <c r="D326" s="0" t="s">
        <v>3940</v>
      </c>
      <c r="E326" s="0" t="s">
        <v>3941</v>
      </c>
      <c r="F326" s="0" t="s">
        <v>3033</v>
      </c>
      <c r="G326" s="0" t="s">
        <v>3942</v>
      </c>
    </row>
    <row customHeight="1" ht="11.25">
      <c r="A327" s="0" t="s">
        <v>14</v>
      </c>
      <c r="B327" s="0" t="s">
        <v>3929</v>
      </c>
      <c r="C327" s="0" t="s">
        <v>3930</v>
      </c>
      <c r="D327" s="0" t="s">
        <v>3943</v>
      </c>
      <c r="E327" s="0" t="s">
        <v>3944</v>
      </c>
      <c r="F327" s="0" t="s">
        <v>3033</v>
      </c>
      <c r="G327" s="0" t="s">
        <v>3945</v>
      </c>
    </row>
    <row customHeight="1" ht="11.25">
      <c r="A328" s="0" t="s">
        <v>14</v>
      </c>
      <c r="B328" s="0" t="s">
        <v>3929</v>
      </c>
      <c r="C328" s="0" t="s">
        <v>3930</v>
      </c>
      <c r="D328" s="0" t="s">
        <v>3946</v>
      </c>
      <c r="E328" s="0" t="s">
        <v>3947</v>
      </c>
      <c r="F328" s="0" t="s">
        <v>3033</v>
      </c>
      <c r="G328" s="0" t="s">
        <v>3948</v>
      </c>
    </row>
    <row customHeight="1" ht="11.25">
      <c r="A329" s="0" t="s">
        <v>14</v>
      </c>
      <c r="B329" s="0" t="s">
        <v>3929</v>
      </c>
      <c r="C329" s="0" t="s">
        <v>3930</v>
      </c>
      <c r="D329" s="0" t="s">
        <v>3929</v>
      </c>
      <c r="E329" s="0" t="s">
        <v>3930</v>
      </c>
      <c r="F329" s="0" t="s">
        <v>3030</v>
      </c>
      <c r="G329" s="0" t="s">
        <v>3949</v>
      </c>
    </row>
    <row customHeight="1" ht="11.25">
      <c r="A330" s="0" t="s">
        <v>14</v>
      </c>
      <c r="B330" s="0" t="s">
        <v>3929</v>
      </c>
      <c r="C330" s="0" t="s">
        <v>3930</v>
      </c>
      <c r="D330" s="0" t="s">
        <v>3950</v>
      </c>
      <c r="E330" s="0" t="s">
        <v>3951</v>
      </c>
      <c r="F330" s="0" t="s">
        <v>3033</v>
      </c>
      <c r="G330" s="0" t="s">
        <v>3952</v>
      </c>
    </row>
    <row customHeight="1" ht="11.25">
      <c r="A331" s="0" t="s">
        <v>14</v>
      </c>
      <c r="B331" s="0" t="s">
        <v>3953</v>
      </c>
      <c r="C331" s="0" t="s">
        <v>3954</v>
      </c>
      <c r="D331" s="0" t="s">
        <v>3953</v>
      </c>
      <c r="E331" s="0" t="s">
        <v>3954</v>
      </c>
      <c r="F331" s="0" t="s">
        <v>3027</v>
      </c>
      <c r="G331" s="0" t="s">
        <v>3955</v>
      </c>
    </row>
    <row customHeight="1" ht="11.25">
      <c r="A332" s="0" t="s">
        <v>14</v>
      </c>
      <c r="B332" s="0" t="s">
        <v>3956</v>
      </c>
      <c r="C332" s="0" t="s">
        <v>3957</v>
      </c>
      <c r="D332" s="0" t="s">
        <v>3958</v>
      </c>
      <c r="E332" s="0" t="s">
        <v>3959</v>
      </c>
      <c r="F332" s="0" t="s">
        <v>3033</v>
      </c>
      <c r="G332" s="0" t="s">
        <v>3960</v>
      </c>
    </row>
    <row customHeight="1" ht="11.25">
      <c r="A333" s="0" t="s">
        <v>14</v>
      </c>
      <c r="B333" s="0" t="s">
        <v>3956</v>
      </c>
      <c r="C333" s="0" t="s">
        <v>3957</v>
      </c>
      <c r="D333" s="0" t="s">
        <v>3961</v>
      </c>
      <c r="E333" s="0" t="s">
        <v>3962</v>
      </c>
      <c r="F333" s="0" t="s">
        <v>3033</v>
      </c>
      <c r="G333" s="0" t="s">
        <v>3963</v>
      </c>
    </row>
    <row customHeight="1" ht="11.25">
      <c r="A334" s="0" t="s">
        <v>14</v>
      </c>
      <c r="B334" s="0" t="s">
        <v>3956</v>
      </c>
      <c r="C334" s="0" t="s">
        <v>3957</v>
      </c>
      <c r="D334" s="0" t="s">
        <v>3964</v>
      </c>
      <c r="E334" s="0" t="s">
        <v>3965</v>
      </c>
      <c r="F334" s="0" t="s">
        <v>3033</v>
      </c>
      <c r="G334" s="0" t="s">
        <v>3966</v>
      </c>
    </row>
    <row customHeight="1" ht="11.25">
      <c r="A335" s="0" t="s">
        <v>14</v>
      </c>
      <c r="B335" s="0" t="s">
        <v>3956</v>
      </c>
      <c r="C335" s="0" t="s">
        <v>3957</v>
      </c>
      <c r="D335" s="0" t="s">
        <v>3967</v>
      </c>
      <c r="E335" s="0" t="s">
        <v>3968</v>
      </c>
      <c r="F335" s="0" t="s">
        <v>3033</v>
      </c>
      <c r="G335" s="0" t="s">
        <v>3969</v>
      </c>
    </row>
    <row customHeight="1" ht="11.25">
      <c r="A336" s="0" t="s">
        <v>14</v>
      </c>
      <c r="B336" s="0" t="s">
        <v>3956</v>
      </c>
      <c r="C336" s="0" t="s">
        <v>3957</v>
      </c>
      <c r="D336" s="0" t="s">
        <v>3970</v>
      </c>
      <c r="E336" s="0" t="s">
        <v>3971</v>
      </c>
      <c r="F336" s="0" t="s">
        <v>3033</v>
      </c>
      <c r="G336" s="0" t="s">
        <v>3972</v>
      </c>
    </row>
    <row customHeight="1" ht="11.25">
      <c r="A337" s="0" t="s">
        <v>14</v>
      </c>
      <c r="B337" s="0" t="s">
        <v>3956</v>
      </c>
      <c r="C337" s="0" t="s">
        <v>3957</v>
      </c>
      <c r="D337" s="0" t="s">
        <v>3956</v>
      </c>
      <c r="E337" s="0" t="s">
        <v>3957</v>
      </c>
      <c r="F337" s="0" t="s">
        <v>3030</v>
      </c>
      <c r="G337" s="0" t="s">
        <v>3973</v>
      </c>
    </row>
    <row customHeight="1" ht="11.25">
      <c r="A338" s="0" t="s">
        <v>14</v>
      </c>
      <c r="B338" s="0" t="s">
        <v>3956</v>
      </c>
      <c r="C338" s="0" t="s">
        <v>3957</v>
      </c>
      <c r="D338" s="0" t="s">
        <v>3974</v>
      </c>
      <c r="E338" s="0" t="s">
        <v>3975</v>
      </c>
      <c r="F338" s="0" t="s">
        <v>3033</v>
      </c>
      <c r="G338" s="0" t="s">
        <v>3976</v>
      </c>
    </row>
    <row customHeight="1" ht="11.25">
      <c r="A339" s="0" t="s">
        <v>14</v>
      </c>
      <c r="B339" s="0" t="s">
        <v>3977</v>
      </c>
      <c r="C339" s="0" t="s">
        <v>3978</v>
      </c>
      <c r="D339" s="0" t="s">
        <v>3977</v>
      </c>
      <c r="E339" s="0" t="s">
        <v>3978</v>
      </c>
      <c r="F339" s="0" t="s">
        <v>3027</v>
      </c>
      <c r="G339" s="0" t="s">
        <v>3979</v>
      </c>
    </row>
    <row customHeight="1" ht="11.25">
      <c r="A340" s="0" t="s">
        <v>14</v>
      </c>
      <c r="B340" s="0" t="s">
        <v>3980</v>
      </c>
      <c r="C340" s="0" t="s">
        <v>3981</v>
      </c>
      <c r="D340" s="0" t="s">
        <v>3597</v>
      </c>
      <c r="E340" s="0" t="s">
        <v>3982</v>
      </c>
      <c r="F340" s="0" t="s">
        <v>3033</v>
      </c>
      <c r="G340" s="0" t="s">
        <v>3983</v>
      </c>
    </row>
    <row customHeight="1" ht="11.25">
      <c r="A341" s="0" t="s">
        <v>14</v>
      </c>
      <c r="B341" s="0" t="s">
        <v>3980</v>
      </c>
      <c r="C341" s="0" t="s">
        <v>3981</v>
      </c>
      <c r="D341" s="0" t="s">
        <v>3984</v>
      </c>
      <c r="E341" s="0" t="s">
        <v>3985</v>
      </c>
      <c r="F341" s="0" t="s">
        <v>3033</v>
      </c>
      <c r="G341" s="0" t="s">
        <v>3986</v>
      </c>
    </row>
    <row customHeight="1" ht="11.25">
      <c r="A342" s="0" t="s">
        <v>14</v>
      </c>
      <c r="B342" s="0" t="s">
        <v>3980</v>
      </c>
      <c r="C342" s="0" t="s">
        <v>3981</v>
      </c>
      <c r="D342" s="0" t="s">
        <v>3987</v>
      </c>
      <c r="E342" s="0" t="s">
        <v>3988</v>
      </c>
      <c r="F342" s="0" t="s">
        <v>3033</v>
      </c>
      <c r="G342" s="0" t="s">
        <v>3989</v>
      </c>
    </row>
    <row customHeight="1" ht="11.25">
      <c r="A343" s="0" t="s">
        <v>14</v>
      </c>
      <c r="B343" s="0" t="s">
        <v>3980</v>
      </c>
      <c r="C343" s="0" t="s">
        <v>3981</v>
      </c>
      <c r="D343" s="0" t="s">
        <v>3990</v>
      </c>
      <c r="E343" s="0" t="s">
        <v>3991</v>
      </c>
      <c r="F343" s="0" t="s">
        <v>3033</v>
      </c>
      <c r="G343" s="0" t="s">
        <v>3992</v>
      </c>
    </row>
    <row customHeight="1" ht="11.25">
      <c r="A344" s="0" t="s">
        <v>14</v>
      </c>
      <c r="B344" s="0" t="s">
        <v>3980</v>
      </c>
      <c r="C344" s="0" t="s">
        <v>3981</v>
      </c>
      <c r="D344" s="0" t="s">
        <v>3993</v>
      </c>
      <c r="E344" s="0" t="s">
        <v>3994</v>
      </c>
      <c r="F344" s="0" t="s">
        <v>3033</v>
      </c>
      <c r="G344" s="0" t="s">
        <v>3995</v>
      </c>
    </row>
    <row customHeight="1" ht="11.25">
      <c r="A345" s="0" t="s">
        <v>14</v>
      </c>
      <c r="B345" s="0" t="s">
        <v>3980</v>
      </c>
      <c r="C345" s="0" t="s">
        <v>3981</v>
      </c>
      <c r="D345" s="0" t="s">
        <v>3996</v>
      </c>
      <c r="E345" s="0" t="s">
        <v>3997</v>
      </c>
      <c r="F345" s="0" t="s">
        <v>3033</v>
      </c>
      <c r="G345" s="0" t="s">
        <v>3998</v>
      </c>
    </row>
    <row customHeight="1" ht="11.25">
      <c r="A346" s="0" t="s">
        <v>14</v>
      </c>
      <c r="B346" s="0" t="s">
        <v>3980</v>
      </c>
      <c r="C346" s="0" t="s">
        <v>3981</v>
      </c>
      <c r="D346" s="0" t="s">
        <v>3999</v>
      </c>
      <c r="E346" s="0" t="s">
        <v>4000</v>
      </c>
      <c r="F346" s="0" t="s">
        <v>3033</v>
      </c>
      <c r="G346" s="0" t="s">
        <v>4001</v>
      </c>
    </row>
    <row customHeight="1" ht="11.25">
      <c r="A347" s="0" t="s">
        <v>14</v>
      </c>
      <c r="B347" s="0" t="s">
        <v>3980</v>
      </c>
      <c r="C347" s="0" t="s">
        <v>3981</v>
      </c>
      <c r="D347" s="0" t="s">
        <v>4002</v>
      </c>
      <c r="E347" s="0" t="s">
        <v>4003</v>
      </c>
      <c r="F347" s="0" t="s">
        <v>3033</v>
      </c>
      <c r="G347" s="0" t="s">
        <v>4004</v>
      </c>
    </row>
    <row customHeight="1" ht="11.25">
      <c r="A348" s="0" t="s">
        <v>14</v>
      </c>
      <c r="B348" s="0" t="s">
        <v>3980</v>
      </c>
      <c r="C348" s="0" t="s">
        <v>3981</v>
      </c>
      <c r="D348" s="0" t="s">
        <v>4005</v>
      </c>
      <c r="E348" s="0" t="s">
        <v>4006</v>
      </c>
      <c r="F348" s="0" t="s">
        <v>3033</v>
      </c>
      <c r="G348" s="0" t="s">
        <v>4007</v>
      </c>
    </row>
    <row customHeight="1" ht="11.25">
      <c r="A349" s="0" t="s">
        <v>14</v>
      </c>
      <c r="B349" s="0" t="s">
        <v>3980</v>
      </c>
      <c r="C349" s="0" t="s">
        <v>3981</v>
      </c>
      <c r="D349" s="0" t="s">
        <v>4008</v>
      </c>
      <c r="E349" s="0" t="s">
        <v>4009</v>
      </c>
      <c r="F349" s="0" t="s">
        <v>3033</v>
      </c>
      <c r="G349" s="0" t="s">
        <v>4010</v>
      </c>
    </row>
    <row customHeight="1" ht="11.25">
      <c r="A350" s="0" t="s">
        <v>14</v>
      </c>
      <c r="B350" s="0" t="s">
        <v>3980</v>
      </c>
      <c r="C350" s="0" t="s">
        <v>3981</v>
      </c>
      <c r="D350" s="0" t="s">
        <v>4011</v>
      </c>
      <c r="E350" s="0" t="s">
        <v>4012</v>
      </c>
      <c r="F350" s="0" t="s">
        <v>3033</v>
      </c>
      <c r="G350" s="0" t="s">
        <v>4013</v>
      </c>
    </row>
    <row customHeight="1" ht="11.25">
      <c r="A351" s="0" t="s">
        <v>14</v>
      </c>
      <c r="B351" s="0" t="s">
        <v>3980</v>
      </c>
      <c r="C351" s="0" t="s">
        <v>3981</v>
      </c>
      <c r="D351" s="0" t="s">
        <v>3980</v>
      </c>
      <c r="E351" s="0" t="s">
        <v>3981</v>
      </c>
      <c r="F351" s="0" t="s">
        <v>3030</v>
      </c>
      <c r="G351" s="0" t="s">
        <v>4014</v>
      </c>
    </row>
    <row customHeight="1" ht="11.25">
      <c r="A352" s="0" t="s">
        <v>14</v>
      </c>
      <c r="B352" s="0" t="s">
        <v>104</v>
      </c>
      <c r="C352" s="0" t="s">
        <v>105</v>
      </c>
      <c r="D352" s="0" t="s">
        <v>104</v>
      </c>
      <c r="E352" s="0" t="s">
        <v>105</v>
      </c>
      <c r="F352" s="0" t="s">
        <v>3027</v>
      </c>
      <c r="G352" s="0" t="s">
        <v>103</v>
      </c>
    </row>
    <row customHeight="1" ht="11.25">
      <c r="A353" s="0" t="s">
        <v>14</v>
      </c>
      <c r="B353" s="0" t="s">
        <v>4015</v>
      </c>
      <c r="C353" s="0" t="s">
        <v>4016</v>
      </c>
      <c r="D353" s="0" t="s">
        <v>4017</v>
      </c>
      <c r="E353" s="0" t="s">
        <v>4018</v>
      </c>
      <c r="F353" s="0" t="s">
        <v>3033</v>
      </c>
      <c r="G353" s="0" t="s">
        <v>4019</v>
      </c>
    </row>
    <row customHeight="1" ht="11.25">
      <c r="A354" s="0" t="s">
        <v>14</v>
      </c>
      <c r="B354" s="0" t="s">
        <v>4015</v>
      </c>
      <c r="C354" s="0" t="s">
        <v>4016</v>
      </c>
      <c r="D354" s="0" t="s">
        <v>4020</v>
      </c>
      <c r="E354" s="0" t="s">
        <v>4021</v>
      </c>
      <c r="F354" s="0" t="s">
        <v>3135</v>
      </c>
      <c r="G354" s="0" t="s">
        <v>4022</v>
      </c>
    </row>
    <row customHeight="1" ht="11.25">
      <c r="A355" s="0" t="s">
        <v>14</v>
      </c>
      <c r="B355" s="0" t="s">
        <v>4015</v>
      </c>
      <c r="C355" s="0" t="s">
        <v>4016</v>
      </c>
      <c r="D355" s="0" t="s">
        <v>4023</v>
      </c>
      <c r="E355" s="0" t="s">
        <v>4024</v>
      </c>
      <c r="F355" s="0" t="s">
        <v>3033</v>
      </c>
      <c r="G355" s="0" t="s">
        <v>4025</v>
      </c>
    </row>
    <row customHeight="1" ht="11.25">
      <c r="A356" s="0" t="s">
        <v>14</v>
      </c>
      <c r="B356" s="0" t="s">
        <v>4015</v>
      </c>
      <c r="C356" s="0" t="s">
        <v>4016</v>
      </c>
      <c r="D356" s="0" t="s">
        <v>4026</v>
      </c>
      <c r="E356" s="0" t="s">
        <v>4027</v>
      </c>
      <c r="F356" s="0" t="s">
        <v>3033</v>
      </c>
      <c r="G356" s="0" t="s">
        <v>4028</v>
      </c>
    </row>
    <row customHeight="1" ht="11.25">
      <c r="A357" s="0" t="s">
        <v>14</v>
      </c>
      <c r="B357" s="0" t="s">
        <v>4015</v>
      </c>
      <c r="C357" s="0" t="s">
        <v>4016</v>
      </c>
      <c r="D357" s="0" t="s">
        <v>3054</v>
      </c>
      <c r="E357" s="0" t="s">
        <v>4029</v>
      </c>
      <c r="F357" s="0" t="s">
        <v>3033</v>
      </c>
      <c r="G357" s="0" t="s">
        <v>4030</v>
      </c>
    </row>
    <row customHeight="1" ht="11.25">
      <c r="A358" s="0" t="s">
        <v>14</v>
      </c>
      <c r="B358" s="0" t="s">
        <v>4015</v>
      </c>
      <c r="C358" s="0" t="s">
        <v>4016</v>
      </c>
      <c r="D358" s="0" t="s">
        <v>4031</v>
      </c>
      <c r="E358" s="0" t="s">
        <v>4032</v>
      </c>
      <c r="F358" s="0" t="s">
        <v>3033</v>
      </c>
      <c r="G358" s="0" t="s">
        <v>4033</v>
      </c>
    </row>
    <row customHeight="1" ht="11.25">
      <c r="A359" s="0" t="s">
        <v>14</v>
      </c>
      <c r="B359" s="0" t="s">
        <v>4015</v>
      </c>
      <c r="C359" s="0" t="s">
        <v>4016</v>
      </c>
      <c r="D359" s="0" t="s">
        <v>4034</v>
      </c>
      <c r="E359" s="0" t="s">
        <v>4035</v>
      </c>
      <c r="F359" s="0" t="s">
        <v>3033</v>
      </c>
      <c r="G359" s="0" t="s">
        <v>4036</v>
      </c>
    </row>
    <row customHeight="1" ht="11.25">
      <c r="A360" s="0" t="s">
        <v>14</v>
      </c>
      <c r="B360" s="0" t="s">
        <v>4015</v>
      </c>
      <c r="C360" s="0" t="s">
        <v>4016</v>
      </c>
      <c r="D360" s="0" t="s">
        <v>4037</v>
      </c>
      <c r="E360" s="0" t="s">
        <v>4038</v>
      </c>
      <c r="F360" s="0" t="s">
        <v>3033</v>
      </c>
      <c r="G360" s="0" t="s">
        <v>4039</v>
      </c>
    </row>
    <row customHeight="1" ht="11.25">
      <c r="A361" s="0" t="s">
        <v>14</v>
      </c>
      <c r="B361" s="0" t="s">
        <v>4015</v>
      </c>
      <c r="C361" s="0" t="s">
        <v>4016</v>
      </c>
      <c r="D361" s="0" t="s">
        <v>4040</v>
      </c>
      <c r="E361" s="0" t="s">
        <v>4041</v>
      </c>
      <c r="F361" s="0" t="s">
        <v>3033</v>
      </c>
      <c r="G361" s="0" t="s">
        <v>4042</v>
      </c>
    </row>
    <row customHeight="1" ht="11.25">
      <c r="A362" s="0" t="s">
        <v>14</v>
      </c>
      <c r="B362" s="0" t="s">
        <v>4015</v>
      </c>
      <c r="C362" s="0" t="s">
        <v>4016</v>
      </c>
      <c r="D362" s="0" t="s">
        <v>4043</v>
      </c>
      <c r="E362" s="0" t="s">
        <v>4044</v>
      </c>
      <c r="F362" s="0" t="s">
        <v>3033</v>
      </c>
      <c r="G362" s="0" t="s">
        <v>4045</v>
      </c>
    </row>
    <row customHeight="1" ht="11.25">
      <c r="A363" s="0" t="s">
        <v>14</v>
      </c>
      <c r="B363" s="0" t="s">
        <v>4015</v>
      </c>
      <c r="C363" s="0" t="s">
        <v>4016</v>
      </c>
      <c r="D363" s="0" t="s">
        <v>4046</v>
      </c>
      <c r="E363" s="0" t="s">
        <v>4047</v>
      </c>
      <c r="F363" s="0" t="s">
        <v>3033</v>
      </c>
      <c r="G363" s="0" t="s">
        <v>4048</v>
      </c>
    </row>
    <row customHeight="1" ht="11.25">
      <c r="A364" s="0" t="s">
        <v>14</v>
      </c>
      <c r="B364" s="0" t="s">
        <v>4015</v>
      </c>
      <c r="C364" s="0" t="s">
        <v>4016</v>
      </c>
      <c r="D364" s="0" t="s">
        <v>4049</v>
      </c>
      <c r="E364" s="0" t="s">
        <v>4050</v>
      </c>
      <c r="F364" s="0" t="s">
        <v>3033</v>
      </c>
      <c r="G364" s="0" t="s">
        <v>4051</v>
      </c>
    </row>
    <row customHeight="1" ht="11.25">
      <c r="A365" s="0" t="s">
        <v>14</v>
      </c>
      <c r="B365" s="0" t="s">
        <v>4015</v>
      </c>
      <c r="C365" s="0" t="s">
        <v>4016</v>
      </c>
      <c r="D365" s="0" t="s">
        <v>4015</v>
      </c>
      <c r="E365" s="0" t="s">
        <v>4016</v>
      </c>
      <c r="F365" s="0" t="s">
        <v>3030</v>
      </c>
      <c r="G365" s="0" t="s">
        <v>4052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272C4-B54C-CD67-08D2-0D42BBFFC9F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4093</v>
      </c>
      <c r="B1" s="833" t="s">
        <v>4094</v>
      </c>
      <c r="C1" s="833" t="s">
        <v>556</v>
      </c>
    </row>
    <row customHeight="1" ht="11.25">
      <c r="A2" s="833">
        <v>4189678</v>
      </c>
      <c r="B2" s="833" t="s">
        <v>4095</v>
      </c>
      <c r="C2" s="833" t="s">
        <v>4096</v>
      </c>
    </row>
    <row customHeight="1" ht="11.25">
      <c r="A3" s="833">
        <v>4190415</v>
      </c>
      <c r="B3" s="833" t="s">
        <v>4097</v>
      </c>
      <c r="C3" s="833" t="s">
        <v>4096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E97CA-56A1-81B8-771F-B4D5A34C395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4098</v>
      </c>
      <c r="B1" s="143" t="s">
        <v>4099</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75DD1-DD09-8609-76B7-9FC7600225D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4100</v>
      </c>
      <c r="B1" s="0" t="b">
        <v>1</v>
      </c>
    </row>
    <row customHeight="1" ht="11.25">
      <c r="A2" s="0" t="s">
        <v>4101</v>
      </c>
      <c r="B2" s="0" t="b">
        <v>0</v>
      </c>
    </row>
    <row customHeight="1" ht="11.25">
      <c r="A3" s="0" t="s">
        <v>4102</v>
      </c>
      <c r="B3" s="0" t="b">
        <v>0</v>
      </c>
    </row>
    <row customHeight="1" ht="11.25">
      <c r="A4" s="0" t="s">
        <v>4103</v>
      </c>
      <c r="B4" s="0" t="b">
        <v>1</v>
      </c>
    </row>
    <row customHeight="1" ht="11.25">
      <c r="A5" s="0" t="s">
        <v>4104</v>
      </c>
      <c r="B5" s="0" t="b">
        <v>0</v>
      </c>
    </row>
    <row customHeight="1" ht="11.25">
      <c r="A6" s="0" t="s">
        <v>4105</v>
      </c>
      <c r="B6" s="0" t="b">
        <v>0</v>
      </c>
    </row>
    <row customHeight="1" ht="11.25">
      <c r="A7" s="0" t="s">
        <v>4106</v>
      </c>
      <c r="B7" s="0" t="b">
        <v>0</v>
      </c>
    </row>
    <row customHeight="1" ht="11.25">
      <c r="A8" s="0" t="s">
        <v>4107</v>
      </c>
      <c r="B8" s="0" t="b">
        <v>0</v>
      </c>
    </row>
    <row customHeight="1" ht="11.25">
      <c r="A9" s="0" t="s">
        <v>4108</v>
      </c>
      <c r="B9" s="0" t="b">
        <v>1</v>
      </c>
    </row>
    <row customHeight="1" ht="11.25">
      <c r="A10" s="0" t="s">
        <v>4109</v>
      </c>
      <c r="B10" s="0" t="b">
        <v>0</v>
      </c>
    </row>
    <row customHeight="1" ht="11.25">
      <c r="A11" s="0" t="s">
        <v>4110</v>
      </c>
      <c r="B11" s="0" t="b">
        <v>0</v>
      </c>
    </row>
    <row customHeight="1" ht="11.25">
      <c r="A12" s="0" t="s">
        <v>4111</v>
      </c>
      <c r="B12" s="0" t="b">
        <v>0</v>
      </c>
    </row>
    <row customHeight="1" ht="11.25">
      <c r="A13" s="0" t="s">
        <v>4112</v>
      </c>
      <c r="B13" s="0" t="b">
        <v>0</v>
      </c>
    </row>
    <row customHeight="1" ht="11.25">
      <c r="A14" s="0" t="s">
        <v>4113</v>
      </c>
      <c r="B14" s="0" t="b">
        <v>0</v>
      </c>
    </row>
    <row customHeight="1" ht="11.25">
      <c r="A15" s="0" t="s">
        <v>4114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DDDEF-A946-FE51-C757-F2E52CA023A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6D144-371E-3844-582C-CD18231CB14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4115</v>
      </c>
      <c r="B1" s="49" t="s">
        <v>4116</v>
      </c>
    </row>
    <row customHeight="1" ht="11.25">
      <c r="A2" s="0" t="s">
        <v>4117</v>
      </c>
      <c r="B2" s="0" t="s">
        <v>4118</v>
      </c>
    </row>
    <row customHeight="1" ht="11.25">
      <c r="A3" s="0" t="s">
        <v>4119</v>
      </c>
      <c r="B3" s="0" t="s">
        <v>4120</v>
      </c>
    </row>
    <row customHeight="1" ht="11.25">
      <c r="A4" s="0" t="s">
        <v>4121</v>
      </c>
      <c r="B4" s="0" t="s">
        <v>4122</v>
      </c>
    </row>
    <row customHeight="1" ht="11.25">
      <c r="A5" s="0" t="s">
        <v>4123</v>
      </c>
      <c r="B5" s="0" t="s">
        <v>4124</v>
      </c>
    </row>
    <row customHeight="1" ht="11.25">
      <c r="A6" s="0" t="s">
        <v>4125</v>
      </c>
      <c r="B6" s="0" t="s">
        <v>4126</v>
      </c>
    </row>
    <row customHeight="1" ht="11.25">
      <c r="A7" s="0" t="s">
        <v>4127</v>
      </c>
      <c r="B7" s="0" t="s">
        <v>4128</v>
      </c>
    </row>
    <row customHeight="1" ht="11.25">
      <c r="A8" s="0" t="s">
        <v>4129</v>
      </c>
      <c r="B8" s="0" t="s">
        <v>4130</v>
      </c>
    </row>
    <row customHeight="1" ht="11.25">
      <c r="A9" s="0" t="s">
        <v>4131</v>
      </c>
      <c r="B9" s="0" t="s">
        <v>4132</v>
      </c>
    </row>
    <row customHeight="1" ht="11.25">
      <c r="A10" s="0" t="s">
        <v>4133</v>
      </c>
      <c r="B10" s="0" t="s">
        <v>4134</v>
      </c>
    </row>
    <row customHeight="1" ht="11.25">
      <c r="A11" s="0" t="s">
        <v>4135</v>
      </c>
      <c r="B11" s="0" t="s">
        <v>4136</v>
      </c>
    </row>
    <row customHeight="1" ht="11.25">
      <c r="A12" s="0" t="s">
        <v>4137</v>
      </c>
      <c r="B12" s="0" t="s">
        <v>4138</v>
      </c>
    </row>
    <row customHeight="1" ht="11.25">
      <c r="A13" s="0" t="s">
        <v>4139</v>
      </c>
      <c r="B13" s="0" t="s">
        <v>4140</v>
      </c>
    </row>
    <row customHeight="1" ht="11.25">
      <c r="A14" s="0" t="s">
        <v>4141</v>
      </c>
      <c r="B14" s="0" t="s">
        <v>4142</v>
      </c>
    </row>
    <row customHeight="1" ht="11.25">
      <c r="A15" s="0" t="s">
        <v>4143</v>
      </c>
      <c r="B15" s="0" t="s">
        <v>4144</v>
      </c>
    </row>
    <row customHeight="1" ht="11.25">
      <c r="A16" s="0" t="s">
        <v>4145</v>
      </c>
      <c r="B16" s="0" t="s">
        <v>4146</v>
      </c>
    </row>
    <row customHeight="1" ht="11.25">
      <c r="A17" s="0" t="s">
        <v>4147</v>
      </c>
      <c r="B17" s="0" t="s">
        <v>4148</v>
      </c>
    </row>
    <row customHeight="1" ht="11.25">
      <c r="A18" s="0" t="s">
        <v>4149</v>
      </c>
      <c r="B18" s="0" t="s">
        <v>4150</v>
      </c>
    </row>
    <row customHeight="1" ht="11.25">
      <c r="A19" s="0" t="s">
        <v>4151</v>
      </c>
      <c r="B19" s="0" t="s">
        <v>4152</v>
      </c>
    </row>
    <row customHeight="1" ht="11.25">
      <c r="A20" s="0" t="s">
        <v>4153</v>
      </c>
      <c r="B20" s="0" t="s">
        <v>4154</v>
      </c>
    </row>
    <row customHeight="1" ht="11.25">
      <c r="A21" s="0" t="s">
        <v>4155</v>
      </c>
      <c r="B21" s="0" t="s">
        <v>4156</v>
      </c>
    </row>
    <row customHeight="1" ht="11.25">
      <c r="A22" s="0" t="s">
        <v>4157</v>
      </c>
      <c r="B22" s="0" t="s">
        <v>4158</v>
      </c>
    </row>
    <row customHeight="1" ht="11.25">
      <c r="A23" s="0" t="s">
        <v>4159</v>
      </c>
      <c r="B23" s="0" t="s">
        <v>4160</v>
      </c>
    </row>
    <row customHeight="1" ht="11.25">
      <c r="A24" s="0" t="s">
        <v>4161</v>
      </c>
      <c r="B24" s="0" t="s">
        <v>4162</v>
      </c>
    </row>
    <row customHeight="1" ht="11.25">
      <c r="A25" s="0" t="s">
        <v>4163</v>
      </c>
      <c r="B25" s="0" t="s">
        <v>4164</v>
      </c>
    </row>
    <row customHeight="1" ht="11.25">
      <c r="A26" s="0" t="s">
        <v>4165</v>
      </c>
      <c r="B26" s="0" t="s">
        <v>4166</v>
      </c>
    </row>
    <row customHeight="1" ht="11.25">
      <c r="A27" s="0" t="s">
        <v>4167</v>
      </c>
      <c r="B27" s="0" t="s">
        <v>4168</v>
      </c>
    </row>
    <row customHeight="1" ht="11.25">
      <c r="A28" s="0" t="s">
        <v>4169</v>
      </c>
      <c r="B28" s="0" t="s">
        <v>4170</v>
      </c>
    </row>
    <row customHeight="1" ht="11.25">
      <c r="A29" s="0" t="s">
        <v>4171</v>
      </c>
      <c r="B29" s="0" t="s">
        <v>4172</v>
      </c>
    </row>
    <row customHeight="1" ht="11.25">
      <c r="A30" s="0" t="s">
        <v>4173</v>
      </c>
      <c r="B30" s="0" t="s">
        <v>4174</v>
      </c>
    </row>
    <row customHeight="1" ht="11.25">
      <c r="A31" s="0" t="s">
        <v>4175</v>
      </c>
      <c r="B31" s="0" t="s">
        <v>4176</v>
      </c>
    </row>
    <row customHeight="1" ht="11.25">
      <c r="A32" s="0" t="s">
        <v>4177</v>
      </c>
      <c r="B32" s="0" t="s">
        <v>4178</v>
      </c>
    </row>
    <row customHeight="1" ht="11.25">
      <c r="A33" s="0" t="s">
        <v>4179</v>
      </c>
      <c r="B33" s="0" t="s">
        <v>4180</v>
      </c>
    </row>
    <row customHeight="1" ht="11.25">
      <c r="A34" s="0" t="s">
        <v>4181</v>
      </c>
      <c r="B34" s="0" t="s">
        <v>4182</v>
      </c>
    </row>
    <row customHeight="1" ht="11.25">
      <c r="A35" s="0" t="s">
        <v>4183</v>
      </c>
      <c r="B35" s="0" t="s">
        <v>4184</v>
      </c>
    </row>
    <row customHeight="1" ht="11.25">
      <c r="A36" s="0" t="s">
        <v>4185</v>
      </c>
      <c r="B36" s="0" t="s">
        <v>4186</v>
      </c>
    </row>
    <row customHeight="1" ht="11.25">
      <c r="A37" s="0" t="s">
        <v>4187</v>
      </c>
      <c r="B37" s="0" t="s">
        <v>4188</v>
      </c>
    </row>
    <row customHeight="1" ht="11.25">
      <c r="A38" s="0" t="s">
        <v>4189</v>
      </c>
      <c r="B38" s="0" t="s">
        <v>4190</v>
      </c>
    </row>
    <row customHeight="1" ht="11.25">
      <c r="A39" s="0" t="s">
        <v>4191</v>
      </c>
      <c r="B39" s="0" t="s">
        <v>4192</v>
      </c>
    </row>
    <row customHeight="1" ht="11.25">
      <c r="A40" s="0" t="s">
        <v>4193</v>
      </c>
      <c r="B40" s="0" t="s">
        <v>4194</v>
      </c>
    </row>
    <row customHeight="1" ht="11.25">
      <c r="A41" s="0" t="s">
        <v>4195</v>
      </c>
      <c r="B41" s="0" t="s">
        <v>4196</v>
      </c>
    </row>
    <row customHeight="1" ht="11.25">
      <c r="A42" s="0" t="s">
        <v>4197</v>
      </c>
      <c r="B42" s="0" t="s">
        <v>4198</v>
      </c>
    </row>
    <row customHeight="1" ht="11.25">
      <c r="A43" s="0" t="s">
        <v>4199</v>
      </c>
      <c r="B43" s="0" t="s">
        <v>4200</v>
      </c>
    </row>
    <row customHeight="1" ht="11.25">
      <c r="A44" s="0" t="s">
        <v>4201</v>
      </c>
      <c r="B44" s="0" t="s">
        <v>4202</v>
      </c>
    </row>
    <row customHeight="1" ht="11.25">
      <c r="A45" s="0" t="s">
        <v>4203</v>
      </c>
      <c r="B45" s="0" t="s">
        <v>4204</v>
      </c>
    </row>
    <row customHeight="1" ht="11.25">
      <c r="A46" s="0" t="s">
        <v>4205</v>
      </c>
      <c r="B46" s="0" t="s">
        <v>4206</v>
      </c>
    </row>
    <row customHeight="1" ht="11.25">
      <c r="A47" s="0" t="s">
        <v>4207</v>
      </c>
      <c r="B47" s="0" t="s">
        <v>4208</v>
      </c>
    </row>
    <row customHeight="1" ht="11.25">
      <c r="A48" s="0" t="s">
        <v>4209</v>
      </c>
      <c r="B48" s="0" t="s">
        <v>4210</v>
      </c>
    </row>
    <row customHeight="1" ht="11.25">
      <c r="A49" s="0" t="s">
        <v>4211</v>
      </c>
      <c r="B49" s="0" t="s">
        <v>4212</v>
      </c>
    </row>
    <row customHeight="1" ht="11.25">
      <c r="A50" s="0" t="s">
        <v>4213</v>
      </c>
      <c r="B50" s="0" t="s">
        <v>4214</v>
      </c>
    </row>
    <row customHeight="1" ht="11.25">
      <c r="A51" s="0" t="s">
        <v>4215</v>
      </c>
      <c r="B51" s="0" t="s">
        <v>4216</v>
      </c>
    </row>
    <row customHeight="1" ht="11.25">
      <c r="A52" s="0" t="s">
        <v>4217</v>
      </c>
      <c r="B52" s="0" t="s">
        <v>4218</v>
      </c>
    </row>
    <row customHeight="1" ht="11.25">
      <c r="A53" s="0" t="s">
        <v>4219</v>
      </c>
      <c r="B53" s="0" t="s">
        <v>4220</v>
      </c>
    </row>
    <row customHeight="1" ht="11.25">
      <c r="A54" s="0" t="s">
        <v>4221</v>
      </c>
      <c r="B54" s="0" t="s">
        <v>4222</v>
      </c>
    </row>
    <row customHeight="1" ht="11.25">
      <c r="A55" s="0" t="s">
        <v>4223</v>
      </c>
      <c r="B55" s="0" t="s">
        <v>4224</v>
      </c>
    </row>
    <row customHeight="1" ht="11.25">
      <c r="A56" s="0" t="s">
        <v>4225</v>
      </c>
      <c r="B56" s="0" t="s">
        <v>4226</v>
      </c>
    </row>
    <row customHeight="1" ht="11.25">
      <c r="A57" s="0" t="s">
        <v>4227</v>
      </c>
      <c r="B57" s="0" t="s">
        <v>4228</v>
      </c>
    </row>
    <row customHeight="1" ht="11.25">
      <c r="A58" s="0" t="s">
        <v>4229</v>
      </c>
      <c r="B58" s="0" t="s">
        <v>4230</v>
      </c>
    </row>
    <row customHeight="1" ht="11.25">
      <c r="A59" s="0" t="s">
        <v>4231</v>
      </c>
      <c r="B59" s="0" t="s">
        <v>4232</v>
      </c>
    </row>
    <row customHeight="1" ht="11.25">
      <c r="A60" s="0" t="s">
        <v>4233</v>
      </c>
      <c r="B60" s="0" t="s">
        <v>4234</v>
      </c>
    </row>
    <row customHeight="1" ht="11.25">
      <c r="A61" s="0"/>
      <c r="B61" s="0" t="s">
        <v>4235</v>
      </c>
    </row>
    <row customHeight="1" ht="11.25">
      <c r="A62" s="0"/>
      <c r="B62" s="0" t="s">
        <v>4236</v>
      </c>
    </row>
    <row customHeight="1" ht="11.25">
      <c r="A63" s="0"/>
      <c r="B63" s="0" t="s">
        <v>4237</v>
      </c>
    </row>
    <row customHeight="1" ht="11.25">
      <c r="A64" s="0"/>
      <c r="B64" s="0" t="s">
        <v>4238</v>
      </c>
    </row>
    <row customHeight="1" ht="11.25">
      <c r="A65" s="0"/>
      <c r="B65" s="0" t="s">
        <v>4239</v>
      </c>
    </row>
    <row customHeight="1" ht="11.25">
      <c r="A66" s="0"/>
      <c r="B66" s="0" t="s">
        <v>4240</v>
      </c>
    </row>
    <row customHeight="1" ht="11.25">
      <c r="A67" s="0"/>
      <c r="B67" s="0" t="s">
        <v>4241</v>
      </c>
    </row>
    <row customHeight="1" ht="11.25">
      <c r="A68" s="0"/>
      <c r="B68" s="0" t="s">
        <v>4242</v>
      </c>
    </row>
    <row customHeight="1" ht="11.25">
      <c r="A69" s="0"/>
      <c r="B69" s="0" t="s">
        <v>4243</v>
      </c>
    </row>
    <row customHeight="1" ht="11.25">
      <c r="A70" s="0"/>
      <c r="B70" s="0" t="s">
        <v>4244</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FB5DC-D242-ACE9-688A-CED53D41EED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4245</v>
      </c>
    </row>
    <row customHeight="1" ht="90">
      <c r="B2" s="73" t="s">
        <v>4246</v>
      </c>
    </row>
    <row customHeight="1" ht="67.5">
      <c r="B3" s="73" t="s">
        <v>4247</v>
      </c>
    </row>
    <row customHeight="1" ht="33.75">
      <c r="B4" s="73" t="s">
        <v>4248</v>
      </c>
    </row>
    <row customHeight="1" ht="11.25">
      <c r="B5" s="73" t="s">
        <v>4249</v>
      </c>
    </row>
    <row customHeight="1" ht="22.5">
      <c r="B6" s="73" t="s">
        <v>4250</v>
      </c>
    </row>
    <row customHeight="1" ht="22.5">
      <c r="B7" s="73" t="s">
        <v>4251</v>
      </c>
    </row>
    <row customHeight="1" ht="22.5">
      <c r="B8" s="73" t="s">
        <v>4252</v>
      </c>
    </row>
    <row customHeight="1" ht="22.5">
      <c r="B9" s="73" t="s">
        <v>4253</v>
      </c>
    </row>
    <row customHeight="1" ht="56.25">
      <c r="B10" s="73" t="s">
        <v>4254</v>
      </c>
    </row>
    <row customHeight="1" ht="12.75">
      <c r="B11" s="139" t="s">
        <v>4255</v>
      </c>
    </row>
    <row customHeight="1" ht="11.25">
      <c r="B12" s="72" t="s">
        <v>4256</v>
      </c>
    </row>
    <row customHeight="1" ht="22.5">
      <c r="B13" s="73" t="s">
        <v>4257</v>
      </c>
    </row>
    <row customHeight="1" ht="67.5">
      <c r="B14" s="73" t="s">
        <v>4258</v>
      </c>
    </row>
    <row customHeight="1" ht="22.5">
      <c r="B15" s="73" t="s">
        <v>4259</v>
      </c>
    </row>
    <row customHeight="1" ht="11.25">
      <c r="B16" s="72" t="s">
        <v>4260</v>
      </c>
      <c r="D16" s="80"/>
    </row>
    <row customHeight="1" ht="33.75">
      <c r="B17" s="73" t="s">
        <v>4261</v>
      </c>
    </row>
    <row customHeight="1" ht="33.75">
      <c r="B18" s="73" t="s">
        <v>4262</v>
      </c>
    </row>
    <row customHeight="1" ht="11.25">
      <c r="B19" s="73" t="s">
        <v>4263</v>
      </c>
    </row>
    <row customHeight="1" ht="33.75">
      <c r="B20" s="73" t="s">
        <v>4264</v>
      </c>
    </row>
    <row customHeight="1" ht="11.25">
      <c r="B21" s="72" t="s">
        <v>4265</v>
      </c>
    </row>
    <row customHeight="1" ht="11.25">
      <c r="B22" s="73" t="s">
        <v>4266</v>
      </c>
    </row>
    <row r="24" customHeight="1" ht="22.5">
      <c r="B24" s="141" t="s">
        <v>4267</v>
      </c>
    </row>
    <row r="26" customHeight="1" ht="11.25">
      <c r="B26" s="72" t="s">
        <v>4268</v>
      </c>
    </row>
    <row customHeight="1" ht="22.5">
      <c r="B27" s="140" t="s">
        <v>459</v>
      </c>
    </row>
    <row customHeight="1" ht="56.25">
      <c r="B28" s="140" t="s">
        <v>4269</v>
      </c>
    </row>
    <row customHeight="1" ht="11.25">
      <c r="B29" s="189" t="s">
        <v>4270</v>
      </c>
    </row>
    <row customHeight="1" ht="22.5">
      <c r="B30" s="140" t="s">
        <v>4271</v>
      </c>
    </row>
    <row r="32" customHeight="1" ht="11.25">
      <c r="A32" s="0"/>
      <c r="B32" s="168" t="s">
        <v>4272</v>
      </c>
    </row>
    <row customHeight="1" ht="14.25">
      <c r="A33" s="169">
        <v>1</v>
      </c>
      <c r="B33" s="170" t="s">
        <v>4273</v>
      </c>
    </row>
    <row customHeight="1" ht="14.25">
      <c r="A34" s="169">
        <v>2</v>
      </c>
      <c r="B34" s="170" t="s">
        <v>4274</v>
      </c>
    </row>
    <row customHeight="1" ht="11.25">
      <c r="B35" s="168" t="s">
        <v>4275</v>
      </c>
    </row>
    <row customHeight="1" ht="11.25">
      <c r="B36" s="170" t="s">
        <v>4276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